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0490" windowHeight="7770"/>
  </bookViews>
  <sheets>
    <sheet name="YAPILANDIRMA_TAKSİTLENDİRME" sheetId="2" r:id="rId1"/>
    <sheet name="YAPILANDIRMA_PEŞİN_ÖDEME" sheetId="3" r:id="rId2"/>
    <sheet name="YİÜFE_ORANLARI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2" i="2"/>
  <c r="J11" i="2"/>
  <c r="E2" i="3"/>
  <c r="C52" i="3"/>
  <c r="E10" i="3"/>
  <c r="F10" i="3" s="1"/>
  <c r="E14" i="3"/>
  <c r="F14" i="3" s="1"/>
  <c r="E26" i="3"/>
  <c r="F26" i="3" s="1"/>
  <c r="E30" i="3"/>
  <c r="F30" i="3" s="1"/>
  <c r="E42" i="3"/>
  <c r="F42" i="3" s="1"/>
  <c r="E46" i="3"/>
  <c r="F46" i="3" s="1"/>
  <c r="D3" i="3"/>
  <c r="E3" i="3" s="1"/>
  <c r="F3" i="3" s="1"/>
  <c r="D4" i="3"/>
  <c r="E4" i="3" s="1"/>
  <c r="F4" i="3" s="1"/>
  <c r="D5" i="3"/>
  <c r="E5" i="3" s="1"/>
  <c r="F5" i="3" s="1"/>
  <c r="D6" i="3"/>
  <c r="E6" i="3" s="1"/>
  <c r="F6" i="3" s="1"/>
  <c r="D7" i="3"/>
  <c r="E7" i="3" s="1"/>
  <c r="F7" i="3" s="1"/>
  <c r="D8" i="3"/>
  <c r="E8" i="3" s="1"/>
  <c r="F8" i="3" s="1"/>
  <c r="D9" i="3"/>
  <c r="E9" i="3" s="1"/>
  <c r="F9" i="3" s="1"/>
  <c r="D10" i="3"/>
  <c r="D11" i="3"/>
  <c r="E11" i="3" s="1"/>
  <c r="F11" i="3" s="1"/>
  <c r="D12" i="3"/>
  <c r="E12" i="3" s="1"/>
  <c r="F12" i="3" s="1"/>
  <c r="D13" i="3"/>
  <c r="E13" i="3" s="1"/>
  <c r="F13" i="3" s="1"/>
  <c r="D14" i="3"/>
  <c r="D15" i="3"/>
  <c r="E15" i="3" s="1"/>
  <c r="F15" i="3" s="1"/>
  <c r="D16" i="3"/>
  <c r="E16" i="3" s="1"/>
  <c r="F16" i="3" s="1"/>
  <c r="D17" i="3"/>
  <c r="E17" i="3" s="1"/>
  <c r="F17" i="3" s="1"/>
  <c r="D18" i="3"/>
  <c r="E18" i="3" s="1"/>
  <c r="F18" i="3" s="1"/>
  <c r="D19" i="3"/>
  <c r="E19" i="3" s="1"/>
  <c r="F19" i="3" s="1"/>
  <c r="D20" i="3"/>
  <c r="E20" i="3" s="1"/>
  <c r="F20" i="3" s="1"/>
  <c r="D21" i="3"/>
  <c r="E21" i="3" s="1"/>
  <c r="F21" i="3" s="1"/>
  <c r="D22" i="3"/>
  <c r="E22" i="3" s="1"/>
  <c r="F22" i="3" s="1"/>
  <c r="D23" i="3"/>
  <c r="E23" i="3" s="1"/>
  <c r="F23" i="3" s="1"/>
  <c r="D24" i="3"/>
  <c r="E24" i="3" s="1"/>
  <c r="F24" i="3" s="1"/>
  <c r="D25" i="3"/>
  <c r="E25" i="3" s="1"/>
  <c r="F25" i="3" s="1"/>
  <c r="D26" i="3"/>
  <c r="D27" i="3"/>
  <c r="E27" i="3" s="1"/>
  <c r="F27" i="3" s="1"/>
  <c r="D28" i="3"/>
  <c r="E28" i="3" s="1"/>
  <c r="F28" i="3" s="1"/>
  <c r="D29" i="3"/>
  <c r="E29" i="3" s="1"/>
  <c r="F29" i="3" s="1"/>
  <c r="D30" i="3"/>
  <c r="D31" i="3"/>
  <c r="E31" i="3" s="1"/>
  <c r="F31" i="3" s="1"/>
  <c r="D32" i="3"/>
  <c r="E32" i="3" s="1"/>
  <c r="F32" i="3" s="1"/>
  <c r="D33" i="3"/>
  <c r="E33" i="3" s="1"/>
  <c r="F33" i="3" s="1"/>
  <c r="D34" i="3"/>
  <c r="E34" i="3" s="1"/>
  <c r="F34" i="3" s="1"/>
  <c r="D35" i="3"/>
  <c r="E35" i="3" s="1"/>
  <c r="F35" i="3" s="1"/>
  <c r="D36" i="3"/>
  <c r="E36" i="3" s="1"/>
  <c r="F36" i="3" s="1"/>
  <c r="D37" i="3"/>
  <c r="E37" i="3" s="1"/>
  <c r="F37" i="3" s="1"/>
  <c r="D38" i="3"/>
  <c r="E38" i="3" s="1"/>
  <c r="F38" i="3" s="1"/>
  <c r="D39" i="3"/>
  <c r="E39" i="3" s="1"/>
  <c r="F39" i="3" s="1"/>
  <c r="D40" i="3"/>
  <c r="E40" i="3" s="1"/>
  <c r="F40" i="3" s="1"/>
  <c r="D41" i="3"/>
  <c r="E41" i="3" s="1"/>
  <c r="F41" i="3" s="1"/>
  <c r="D42" i="3"/>
  <c r="D43" i="3"/>
  <c r="E43" i="3" s="1"/>
  <c r="F43" i="3" s="1"/>
  <c r="D44" i="3"/>
  <c r="E44" i="3" s="1"/>
  <c r="F44" i="3" s="1"/>
  <c r="D45" i="3"/>
  <c r="E45" i="3" s="1"/>
  <c r="F45" i="3" s="1"/>
  <c r="D46" i="3"/>
  <c r="D47" i="3"/>
  <c r="E47" i="3" s="1"/>
  <c r="F47" i="3" s="1"/>
  <c r="D48" i="3"/>
  <c r="E48" i="3" s="1"/>
  <c r="F48" i="3" s="1"/>
  <c r="D49" i="3"/>
  <c r="E49" i="3" s="1"/>
  <c r="F49" i="3" s="1"/>
  <c r="D50" i="3"/>
  <c r="E50" i="3" s="1"/>
  <c r="F50" i="3" s="1"/>
  <c r="D51" i="3"/>
  <c r="E51" i="3" s="1"/>
  <c r="F51" i="3" s="1"/>
  <c r="D2" i="3" l="1"/>
  <c r="F2" i="3" l="1"/>
  <c r="F52" i="3" s="1"/>
  <c r="E52" i="3"/>
  <c r="C5" i="2" l="1"/>
  <c r="B26" i="2" s="1"/>
  <c r="O4" i="2" l="1"/>
  <c r="O3" i="2"/>
  <c r="O2" i="2"/>
  <c r="C4" i="2"/>
  <c r="H11" i="2"/>
  <c r="H10" i="2"/>
  <c r="H9" i="2"/>
  <c r="F11" i="2"/>
  <c r="F10" i="2"/>
  <c r="F9" i="2"/>
  <c r="D11" i="2"/>
  <c r="D12" i="2" s="1"/>
  <c r="D10" i="2"/>
  <c r="D9" i="2"/>
  <c r="H12" i="2" l="1"/>
  <c r="H13" i="2" s="1"/>
  <c r="H14" i="2" s="1"/>
  <c r="F12" i="2"/>
  <c r="F13" i="2" s="1"/>
  <c r="F14" i="2" s="1"/>
  <c r="D13" i="2"/>
  <c r="D14" i="2" s="1"/>
  <c r="B10" i="2"/>
  <c r="B11" i="2"/>
  <c r="B12" i="2" s="1"/>
  <c r="B13" i="2" s="1"/>
  <c r="B14" i="2" s="1"/>
  <c r="B27" i="2"/>
  <c r="B28" i="2" s="1"/>
  <c r="B29" i="2" s="1"/>
  <c r="B30" i="2" s="1"/>
  <c r="B31" i="2" s="1"/>
  <c r="A27" i="2"/>
  <c r="A28" i="2" s="1"/>
  <c r="A29" i="2" s="1"/>
  <c r="A30" i="2" s="1"/>
  <c r="A31" i="2" s="1"/>
  <c r="A32" i="2" s="1"/>
  <c r="C20" i="2"/>
  <c r="C21" i="2" s="1"/>
  <c r="C22" i="2" s="1"/>
  <c r="A33" i="2" l="1"/>
  <c r="C32" i="2"/>
  <c r="B32" i="2"/>
  <c r="C30" i="2"/>
  <c r="C26" i="2"/>
  <c r="C31" i="2"/>
  <c r="C27" i="2"/>
  <c r="C28" i="2"/>
  <c r="C29" i="2"/>
  <c r="B33" i="2" l="1"/>
  <c r="A34" i="2"/>
  <c r="C33" i="2"/>
  <c r="C34" i="2" l="1"/>
  <c r="B34" i="2"/>
  <c r="A35" i="2"/>
  <c r="A36" i="2" l="1"/>
  <c r="C35" i="2"/>
  <c r="B35" i="2"/>
  <c r="A37" i="2" l="1"/>
  <c r="C36" i="2"/>
  <c r="B36" i="2"/>
  <c r="B37" i="2" l="1"/>
  <c r="A38" i="2"/>
  <c r="C37" i="2"/>
  <c r="C38" i="2" l="1"/>
  <c r="B38" i="2"/>
  <c r="A39" i="2"/>
  <c r="A40" i="2" l="1"/>
  <c r="C39" i="2"/>
  <c r="B39" i="2"/>
  <c r="A41" i="2" l="1"/>
  <c r="C40" i="2"/>
  <c r="B40" i="2"/>
  <c r="B41" i="2" l="1"/>
  <c r="A42" i="2"/>
  <c r="C41" i="2"/>
  <c r="C42" i="2" l="1"/>
  <c r="B42" i="2"/>
  <c r="A43" i="2"/>
  <c r="C43" i="2" l="1"/>
  <c r="B43" i="2"/>
</calcChain>
</file>

<file path=xl/sharedStrings.xml><?xml version="1.0" encoding="utf-8"?>
<sst xmlns="http://schemas.openxmlformats.org/spreadsheetml/2006/main" count="138" uniqueCount="83">
  <si>
    <t>Uygulanacak Katsayı</t>
  </si>
  <si>
    <t>Faiz</t>
  </si>
  <si>
    <t>Aylık Ödeme</t>
  </si>
  <si>
    <t>Toplam Ödeme</t>
  </si>
  <si>
    <t>Ödeme Tarihi</t>
  </si>
  <si>
    <t>Taksit</t>
  </si>
  <si>
    <t>Taksit Tutarı</t>
  </si>
  <si>
    <t>Yapılandırma Tercihleri</t>
  </si>
  <si>
    <t>Matrah</t>
  </si>
  <si>
    <t>6 Eşit Taksit Durumu</t>
  </si>
  <si>
    <t>Toplam Ödeme Tutarı</t>
  </si>
  <si>
    <t xml:space="preserve">Ödeme Planı İçin Taksit Sayısı </t>
  </si>
  <si>
    <t>SADECE BU RENK ALANLAR DEĞİŞTİRİLEBİLİR</t>
  </si>
  <si>
    <t>ODA BORÇ YAPILANDIRMASI MI</t>
  </si>
  <si>
    <t>HAYIR</t>
  </si>
  <si>
    <t>SON BAŞVURU TARİHİ</t>
  </si>
  <si>
    <t>İLK TAKSİT TARİHİ</t>
  </si>
  <si>
    <t>Dönem</t>
  </si>
  <si>
    <t>YİÜFE</t>
  </si>
  <si>
    <t>Sıra No</t>
  </si>
  <si>
    <t>YİÜFE Oranı</t>
  </si>
  <si>
    <t>2019/KASIM</t>
  </si>
  <si>
    <t>2018/KASIM</t>
  </si>
  <si>
    <t>2017/KASIM</t>
  </si>
  <si>
    <t>2016/KASIM</t>
  </si>
  <si>
    <t>2019/ARALIK</t>
  </si>
  <si>
    <t>2018/ARALIK</t>
  </si>
  <si>
    <t>2017/ARALIK</t>
  </si>
  <si>
    <t>2016/ARALIK</t>
  </si>
  <si>
    <t>2019/EKİM</t>
  </si>
  <si>
    <t>2018/EKİM</t>
  </si>
  <si>
    <t>2017/EKİM</t>
  </si>
  <si>
    <t>2016/EKİM</t>
  </si>
  <si>
    <t>2019/EYLÜL</t>
  </si>
  <si>
    <t>2018/EYLÜL</t>
  </si>
  <si>
    <t>2017/EYLÜL</t>
  </si>
  <si>
    <t>2016/EYLÜL</t>
  </si>
  <si>
    <t>2019/AĞUSTOS</t>
  </si>
  <si>
    <t>2018/AĞUSTOS</t>
  </si>
  <si>
    <t>2017/AĞUSTOS</t>
  </si>
  <si>
    <t>2016/AĞUSTOS</t>
  </si>
  <si>
    <t>2020/TEMMUZ</t>
  </si>
  <si>
    <t>2019/TEMMUZ</t>
  </si>
  <si>
    <t>2018/TEMMUZ</t>
  </si>
  <si>
    <t>2017/TEMMUZ</t>
  </si>
  <si>
    <t>2016/TEMMUZ</t>
  </si>
  <si>
    <t>2020/HAZİRAN</t>
  </si>
  <si>
    <t>2019/HAZİRAN</t>
  </si>
  <si>
    <t>2018/HAZİRAN</t>
  </si>
  <si>
    <t>2017/HAZİRAN</t>
  </si>
  <si>
    <t>2016/HAZİRAN</t>
  </si>
  <si>
    <t>2020/MAYIS</t>
  </si>
  <si>
    <t>2019/MAYIS</t>
  </si>
  <si>
    <t>2018/MAYIS</t>
  </si>
  <si>
    <t>2017/MAYIS</t>
  </si>
  <si>
    <t>2016/MAYIS</t>
  </si>
  <si>
    <t>2020/NİSAN</t>
  </si>
  <si>
    <t>2019/NİSAN</t>
  </si>
  <si>
    <t>2018/NİSAN</t>
  </si>
  <si>
    <t>2017/NİSAN</t>
  </si>
  <si>
    <t>2016/NİSAN</t>
  </si>
  <si>
    <t>2020/MART</t>
  </si>
  <si>
    <t>2019/MART</t>
  </si>
  <si>
    <t>2018/MART</t>
  </si>
  <si>
    <t>2017/MART</t>
  </si>
  <si>
    <t>2016/MART</t>
  </si>
  <si>
    <t>2020/ŞUBAT</t>
  </si>
  <si>
    <t>2019/ŞUBAT</t>
  </si>
  <si>
    <t>2018/ŞUBAT</t>
  </si>
  <si>
    <t>2017/ŞUBAT</t>
  </si>
  <si>
    <t>2016/ŞUBAT</t>
  </si>
  <si>
    <t>2020/OCAK</t>
  </si>
  <si>
    <t>2019/OCAK</t>
  </si>
  <si>
    <t>2018/OCAK</t>
  </si>
  <si>
    <t>2017/OCAK</t>
  </si>
  <si>
    <t>2016/OCAK</t>
  </si>
  <si>
    <t>VERGİ ASLI</t>
  </si>
  <si>
    <t>YENİ FAİZ TUTARI</t>
  </si>
  <si>
    <t xml:space="preserve">VERGİ ASLI+YENİ FAİZ TUTAR </t>
  </si>
  <si>
    <t>TOPLAM</t>
  </si>
  <si>
    <t>Peşin Ödeme</t>
  </si>
  <si>
    <t xml:space="preserve"> </t>
  </si>
  <si>
    <t>TAKSİTLİ ÖDEME PLANI OLUŞTURMA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</si>
</sst>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₺&quot;#,##0.00"/>
    <numFmt numFmtId="165" formatCode="#,##0.00_ ;[Red]\-#,##0.00\ 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11"/>
      <color theme="1"/>
      <name val="Arial Black"/>
      <family val="2"/>
      <charset val="162"/>
    </font>
    <font>
      <b/>
      <sz val="15"/>
      <color rgb="FFFF0000"/>
      <name val="Calibri"/>
      <family val="2"/>
      <charset val="162"/>
      <scheme val="minor"/>
    </font>
    <font>
      <b/>
      <sz val="11"/>
      <color theme="3" tint="-0.499984740745262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9" borderId="0" xfId="0" applyFont="1" applyFill="1" applyAlignment="1" applyProtection="1">
      <alignment horizontal="center" vertical="center" wrapText="1"/>
    </xf>
    <xf numFmtId="17" fontId="0" fillId="0" borderId="0" xfId="0" quotePrefix="1" applyNumberFormat="1"/>
    <xf numFmtId="4" fontId="1" fillId="9" borderId="3" xfId="0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/>
    <xf numFmtId="4" fontId="7" fillId="4" borderId="16" xfId="0" applyNumberFormat="1" applyFont="1" applyFill="1" applyBorder="1"/>
    <xf numFmtId="4" fontId="7" fillId="0" borderId="16" xfId="0" applyNumberFormat="1" applyFont="1" applyBorder="1"/>
    <xf numFmtId="4" fontId="7" fillId="4" borderId="11" xfId="0" applyNumberFormat="1" applyFont="1" applyFill="1" applyBorder="1"/>
    <xf numFmtId="10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5" xfId="0" applyNumberFormat="1" applyBorder="1" applyProtection="1">
      <protection hidden="1"/>
    </xf>
    <xf numFmtId="10" fontId="0" fillId="0" borderId="8" xfId="0" applyNumberFormat="1" applyBorder="1" applyProtection="1">
      <protection hidden="1"/>
    </xf>
    <xf numFmtId="4" fontId="0" fillId="0" borderId="8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0" fontId="1" fillId="9" borderId="1" xfId="0" applyFont="1" applyFill="1" applyBorder="1" applyAlignment="1" applyProtection="1">
      <alignment horizontal="left" vertical="center" wrapText="1"/>
      <protection locked="0"/>
    </xf>
    <xf numFmtId="4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8" xfId="0" applyFont="1" applyFill="1" applyBorder="1" applyAlignment="1" applyProtection="1">
      <alignment horizontal="left" vertical="center" wrapText="1"/>
      <protection locked="0"/>
    </xf>
    <xf numFmtId="4" fontId="1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5" xfId="0" applyNumberFormat="1" applyFill="1" applyBorder="1"/>
    <xf numFmtId="10" fontId="0" fillId="0" borderId="15" xfId="0" applyNumberFormat="1" applyFill="1" applyBorder="1"/>
    <xf numFmtId="0" fontId="0" fillId="2" borderId="0" xfId="0" applyFill="1" applyProtection="1">
      <protection hidden="1"/>
    </xf>
    <xf numFmtId="0" fontId="1" fillId="9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left"/>
      <protection hidden="1"/>
    </xf>
    <xf numFmtId="4" fontId="0" fillId="2" borderId="0" xfId="0" applyNumberFormat="1" applyFill="1" applyProtection="1"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Protection="1">
      <protection hidden="1"/>
    </xf>
    <xf numFmtId="0" fontId="0" fillId="2" borderId="6" xfId="0" applyFill="1" applyBorder="1" applyProtection="1">
      <protection hidden="1"/>
    </xf>
    <xf numFmtId="0" fontId="1" fillId="5" borderId="1" xfId="0" applyFont="1" applyFill="1" applyBorder="1" applyAlignment="1" applyProtection="1">
      <protection hidden="1"/>
    </xf>
    <xf numFmtId="4" fontId="1" fillId="2" borderId="1" xfId="0" applyNumberFormat="1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1" fillId="10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Protection="1">
      <protection hidden="1"/>
    </xf>
    <xf numFmtId="0" fontId="0" fillId="5" borderId="1" xfId="0" applyFill="1" applyBorder="1" applyAlignment="1" applyProtection="1">
      <protection hidden="1"/>
    </xf>
    <xf numFmtId="4" fontId="0" fillId="2" borderId="1" xfId="0" applyNumberFormat="1" applyFill="1" applyBorder="1" applyProtection="1">
      <protection hidden="1"/>
    </xf>
    <xf numFmtId="0" fontId="0" fillId="6" borderId="1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7" borderId="1" xfId="0" applyFill="1" applyBorder="1" applyProtection="1">
      <protection hidden="1"/>
    </xf>
    <xf numFmtId="0" fontId="0" fillId="3" borderId="1" xfId="0" applyFill="1" applyBorder="1" applyProtection="1">
      <protection hidden="1"/>
    </xf>
    <xf numFmtId="164" fontId="1" fillId="10" borderId="5" xfId="0" applyNumberFormat="1" applyFont="1" applyFill="1" applyBorder="1" applyAlignment="1" applyProtection="1">
      <alignment horizontal="right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164" fontId="0" fillId="5" borderId="1" xfId="0" applyNumberFormat="1" applyFill="1" applyBorder="1" applyAlignment="1" applyProtection="1">
      <alignment horizontal="right"/>
      <protection hidden="1"/>
    </xf>
    <xf numFmtId="164" fontId="0" fillId="6" borderId="1" xfId="0" applyNumberFormat="1" applyFill="1" applyBorder="1" applyAlignment="1" applyProtection="1">
      <alignment horizontal="right"/>
      <protection hidden="1"/>
    </xf>
    <xf numFmtId="164" fontId="0" fillId="7" borderId="1" xfId="0" applyNumberFormat="1" applyFill="1" applyBorder="1" applyAlignment="1" applyProtection="1">
      <alignment horizontal="right"/>
      <protection hidden="1"/>
    </xf>
    <xf numFmtId="164" fontId="0" fillId="3" borderId="1" xfId="0" applyNumberFormat="1" applyFill="1" applyBorder="1" applyAlignment="1" applyProtection="1">
      <alignment horizontal="right"/>
      <protection hidden="1"/>
    </xf>
    <xf numFmtId="0" fontId="1" fillId="2" borderId="7" xfId="0" applyFont="1" applyFill="1" applyBorder="1" applyAlignment="1" applyProtection="1">
      <alignment horizontal="left"/>
      <protection hidden="1"/>
    </xf>
    <xf numFmtId="164" fontId="0" fillId="5" borderId="8" xfId="0" applyNumberFormat="1" applyFill="1" applyBorder="1" applyAlignment="1" applyProtection="1">
      <alignment horizontal="right"/>
      <protection hidden="1"/>
    </xf>
    <xf numFmtId="4" fontId="0" fillId="2" borderId="8" xfId="0" applyNumberFormat="1" applyFill="1" applyBorder="1" applyProtection="1">
      <protection hidden="1"/>
    </xf>
    <xf numFmtId="164" fontId="0" fillId="6" borderId="8" xfId="0" applyNumberFormat="1" applyFill="1" applyBorder="1" applyAlignment="1" applyProtection="1">
      <alignment horizontal="right"/>
      <protection hidden="1"/>
    </xf>
    <xf numFmtId="0" fontId="0" fillId="2" borderId="8" xfId="0" applyFill="1" applyBorder="1" applyProtection="1">
      <protection hidden="1"/>
    </xf>
    <xf numFmtId="164" fontId="0" fillId="7" borderId="8" xfId="0" applyNumberFormat="1" applyFill="1" applyBorder="1" applyAlignment="1" applyProtection="1">
      <alignment horizontal="right"/>
      <protection hidden="1"/>
    </xf>
    <xf numFmtId="164" fontId="0" fillId="3" borderId="8" xfId="0" applyNumberFormat="1" applyFill="1" applyBorder="1" applyAlignment="1" applyProtection="1">
      <alignment horizontal="right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14" fontId="6" fillId="2" borderId="1" xfId="0" applyNumberFormat="1" applyFont="1" applyFill="1" applyBorder="1" applyAlignment="1" applyProtection="1">
      <alignment horizontal="right"/>
      <protection hidden="1"/>
    </xf>
    <xf numFmtId="14" fontId="6" fillId="2" borderId="1" xfId="0" applyNumberFormat="1" applyFont="1" applyFill="1" applyBorder="1" applyProtection="1"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14" fontId="6" fillId="2" borderId="8" xfId="0" applyNumberFormat="1" applyFont="1" applyFill="1" applyBorder="1" applyProtection="1">
      <protection hidden="1"/>
    </xf>
    <xf numFmtId="4" fontId="3" fillId="9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9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5" fillId="2" borderId="10" xfId="0" applyFont="1" applyFill="1" applyBorder="1" applyAlignment="1" applyProtection="1">
      <alignment horizontal="left" vertical="center" wrapText="1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4" fontId="3" fillId="5" borderId="10" xfId="0" applyNumberFormat="1" applyFont="1" applyFill="1" applyBorder="1" applyAlignment="1" applyProtection="1">
      <alignment horizontal="right" vertical="center" wrapText="1"/>
      <protection hidden="1"/>
    </xf>
    <xf numFmtId="4" fontId="3" fillId="5" borderId="11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1" xfId="0" applyNumberFormat="1" applyFont="1" applyFill="1" applyBorder="1" applyAlignment="1" applyProtection="1">
      <alignment horizontal="center"/>
      <protection hidden="1"/>
    </xf>
    <xf numFmtId="4" fontId="6" fillId="2" borderId="5" xfId="0" applyNumberFormat="1" applyFont="1" applyFill="1" applyBorder="1" applyAlignment="1" applyProtection="1">
      <alignment horizontal="center"/>
      <protection hidden="1"/>
    </xf>
    <xf numFmtId="4" fontId="6" fillId="2" borderId="8" xfId="0" applyNumberFormat="1" applyFont="1" applyFill="1" applyBorder="1" applyAlignment="1" applyProtection="1">
      <alignment horizontal="center"/>
      <protection hidden="1"/>
    </xf>
    <xf numFmtId="4" fontId="6" fillId="2" borderId="9" xfId="0" applyNumberFormat="1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3" fillId="9" borderId="1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3"/>
  <sheetViews>
    <sheetView tabSelected="1" workbookViewId="0">
      <selection activeCell="C19" sqref="C19:D19"/>
    </sheetView>
  </sheetViews>
  <sheetFormatPr defaultColWidth="8.85546875" defaultRowHeight="15" x14ac:dyDescent="0.25"/>
  <cols>
    <col min="1" max="1" width="19" style="26" customWidth="1"/>
    <col min="2" max="2" width="29.5703125" style="26" customWidth="1"/>
    <col min="3" max="3" width="5.42578125" style="26" customWidth="1"/>
    <col min="4" max="4" width="20.5703125" style="26" customWidth="1"/>
    <col min="5" max="5" width="4.5703125" style="26" customWidth="1"/>
    <col min="6" max="6" width="21.28515625" style="26" customWidth="1"/>
    <col min="7" max="7" width="6" style="26" customWidth="1"/>
    <col min="8" max="8" width="20" style="26" customWidth="1"/>
    <col min="9" max="9" width="8.85546875" style="26"/>
    <col min="10" max="10" width="22.140625" style="26" customWidth="1"/>
    <col min="11" max="14" width="8.85546875" style="26"/>
    <col min="15" max="15" width="6.140625" style="26" hidden="1" customWidth="1"/>
    <col min="16" max="16384" width="8.85546875" style="26"/>
  </cols>
  <sheetData>
    <row r="1" spans="1:15" ht="43.15" customHeight="1" thickBot="1" x14ac:dyDescent="0.3">
      <c r="A1" s="72" t="s">
        <v>76</v>
      </c>
      <c r="B1" s="73"/>
      <c r="C1" s="69">
        <v>2000</v>
      </c>
      <c r="D1" s="70"/>
      <c r="H1" s="27" t="s">
        <v>12</v>
      </c>
      <c r="O1" s="26">
        <v>6</v>
      </c>
    </row>
    <row r="2" spans="1:15" thickBot="1" x14ac:dyDescent="0.35">
      <c r="A2" s="28"/>
      <c r="B2" s="28"/>
      <c r="C2" s="29"/>
      <c r="O2" s="26">
        <f>IF(C3="EVET","",9)</f>
        <v>9</v>
      </c>
    </row>
    <row r="3" spans="1:15" ht="20.25" thickBot="1" x14ac:dyDescent="0.3">
      <c r="A3" s="72" t="s">
        <v>13</v>
      </c>
      <c r="B3" s="73"/>
      <c r="C3" s="69" t="s">
        <v>14</v>
      </c>
      <c r="D3" s="70"/>
      <c r="O3" s="26">
        <f>IF(C3="EVET","",12)</f>
        <v>12</v>
      </c>
    </row>
    <row r="4" spans="1:15" ht="39.6" customHeight="1" thickBot="1" x14ac:dyDescent="0.3">
      <c r="A4" s="75" t="s">
        <v>15</v>
      </c>
      <c r="B4" s="76"/>
      <c r="C4" s="77" t="str">
        <f>IF(C3="EVET","31.01.2021","31.12.2020")</f>
        <v>31.12.2020</v>
      </c>
      <c r="D4" s="78"/>
      <c r="O4" s="26">
        <f>IF(C3="EVET","",18)</f>
        <v>18</v>
      </c>
    </row>
    <row r="5" spans="1:15" ht="39.6" customHeight="1" thickBot="1" x14ac:dyDescent="0.3">
      <c r="A5" s="75" t="s">
        <v>16</v>
      </c>
      <c r="B5" s="76"/>
      <c r="C5" s="77" t="str">
        <f>IF(C3="EVET","28.02.2021","31.01.2021")</f>
        <v>31.01.2021</v>
      </c>
      <c r="D5" s="78"/>
    </row>
    <row r="6" spans="1:15" ht="39.6" customHeight="1" x14ac:dyDescent="0.3">
      <c r="A6" s="30"/>
      <c r="B6" s="30"/>
      <c r="C6" s="30"/>
      <c r="D6" s="30"/>
      <c r="E6" s="30"/>
    </row>
    <row r="7" spans="1:15" ht="18.600000000000001" thickBot="1" x14ac:dyDescent="0.4">
      <c r="B7" s="28"/>
      <c r="C7" s="29"/>
      <c r="J7" s="31"/>
    </row>
    <row r="8" spans="1:15" ht="24" customHeight="1" x14ac:dyDescent="0.25">
      <c r="A8" s="87" t="s">
        <v>7</v>
      </c>
      <c r="B8" s="88"/>
      <c r="C8" s="88"/>
      <c r="D8" s="88"/>
      <c r="E8" s="88"/>
      <c r="F8" s="88"/>
      <c r="G8" s="88"/>
      <c r="H8" s="88"/>
      <c r="I8" s="88"/>
      <c r="J8" s="89"/>
    </row>
    <row r="9" spans="1:15" x14ac:dyDescent="0.25">
      <c r="A9" s="32"/>
      <c r="B9" s="33" t="s">
        <v>9</v>
      </c>
      <c r="C9" s="34"/>
      <c r="D9" s="35" t="str">
        <f>IF(C3="EVET","","9 Eşit Taksit Durumu")</f>
        <v>9 Eşit Taksit Durumu</v>
      </c>
      <c r="E9" s="36"/>
      <c r="F9" s="37" t="str">
        <f>IF(C3="EVET","","12 Eşit Taksit Durumu")</f>
        <v>12 Eşit Taksit Durumu</v>
      </c>
      <c r="G9" s="38"/>
      <c r="H9" s="39" t="str">
        <f>IF(C3="EVET","","18 Eşit Taksit Durumu")</f>
        <v>18 Eşit Taksit Durumu</v>
      </c>
      <c r="I9" s="40"/>
      <c r="J9" s="41" t="s">
        <v>80</v>
      </c>
    </row>
    <row r="10" spans="1:15" x14ac:dyDescent="0.25">
      <c r="A10" s="42" t="s">
        <v>0</v>
      </c>
      <c r="B10" s="43">
        <f>1.045</f>
        <v>1.0449999999999999</v>
      </c>
      <c r="C10" s="44"/>
      <c r="D10" s="45">
        <f>IF(C3="EVET","",1.083)</f>
        <v>1.083</v>
      </c>
      <c r="E10" s="46"/>
      <c r="F10" s="47">
        <f>IF(C3="EVET","",1.105)</f>
        <v>1.105</v>
      </c>
      <c r="G10" s="40"/>
      <c r="H10" s="48">
        <f>IF(C3="EVET","",1.15)</f>
        <v>1.1499999999999999</v>
      </c>
      <c r="I10" s="40"/>
      <c r="J10" s="49"/>
    </row>
    <row r="11" spans="1:15" ht="14.45" x14ac:dyDescent="0.3">
      <c r="A11" s="50" t="s">
        <v>8</v>
      </c>
      <c r="B11" s="51">
        <f>C1</f>
        <v>2000</v>
      </c>
      <c r="C11" s="44"/>
      <c r="D11" s="52">
        <f>IF(C3="EVET","",C1)</f>
        <v>2000</v>
      </c>
      <c r="E11" s="40"/>
      <c r="F11" s="53">
        <f>IF(C3="EVET","",C1)</f>
        <v>2000</v>
      </c>
      <c r="G11" s="40"/>
      <c r="H11" s="54">
        <f>IF(C3="EVET","",C1)</f>
        <v>2000</v>
      </c>
      <c r="I11" s="40"/>
      <c r="J11" s="49">
        <f>YAPILANDIRMA_PEŞİN_ÖDEME!C52</f>
        <v>2000</v>
      </c>
    </row>
    <row r="12" spans="1:15" ht="14.45" x14ac:dyDescent="0.3">
      <c r="A12" s="50" t="s">
        <v>1</v>
      </c>
      <c r="B12" s="51">
        <f>ROUND(B11*0.045,2)</f>
        <v>90</v>
      </c>
      <c r="C12" s="44"/>
      <c r="D12" s="52">
        <f>IF(C3="EVET","",ROUND(D11*0.083,2))</f>
        <v>166</v>
      </c>
      <c r="E12" s="40"/>
      <c r="F12" s="53">
        <f>IF(C3="EVET","",F11*0.105)</f>
        <v>210</v>
      </c>
      <c r="G12" s="40"/>
      <c r="H12" s="54">
        <f>IF(C3="EVET","",ROUND(H11*0.15,2))</f>
        <v>300</v>
      </c>
      <c r="I12" s="40"/>
      <c r="J12" s="49">
        <f>YAPILANDIRMA_PEŞİN_ÖDEME!E52</f>
        <v>15.399999999999995</v>
      </c>
    </row>
    <row r="13" spans="1:15" x14ac:dyDescent="0.25">
      <c r="A13" s="50" t="s">
        <v>10</v>
      </c>
      <c r="B13" s="51">
        <f>B11+B12</f>
        <v>2090</v>
      </c>
      <c r="C13" s="44"/>
      <c r="D13" s="52">
        <f>IF(C3="EVET","",D11+D12)</f>
        <v>2166</v>
      </c>
      <c r="E13" s="40"/>
      <c r="F13" s="53">
        <f>IF(C3="EVET","",F11+F12)</f>
        <v>2210</v>
      </c>
      <c r="G13" s="40"/>
      <c r="H13" s="54">
        <f>IF(C3="EVET","",ROUND(H11+H12,2))</f>
        <v>2300</v>
      </c>
      <c r="I13" s="40"/>
      <c r="J13" s="49">
        <f>J11+J12</f>
        <v>2015.4</v>
      </c>
    </row>
    <row r="14" spans="1:15" ht="13.9" customHeight="1" thickBot="1" x14ac:dyDescent="0.3">
      <c r="A14" s="55" t="s">
        <v>6</v>
      </c>
      <c r="B14" s="56">
        <f>ROUND(B13/6,2)</f>
        <v>348.33</v>
      </c>
      <c r="C14" s="57"/>
      <c r="D14" s="58">
        <f>IF(C3="EVET","",ROUND(D13/9,2))</f>
        <v>240.67</v>
      </c>
      <c r="E14" s="59"/>
      <c r="F14" s="60">
        <f>IF(C3="EVET","",F13/12)</f>
        <v>184.16666666666666</v>
      </c>
      <c r="G14" s="59"/>
      <c r="H14" s="61">
        <f>IF(C3="EVET","",ROUND(H13/18,2))</f>
        <v>127.78</v>
      </c>
      <c r="I14" s="59"/>
      <c r="J14" s="49"/>
    </row>
    <row r="15" spans="1:15" ht="13.9" customHeight="1" x14ac:dyDescent="0.3">
      <c r="C15" s="29"/>
    </row>
    <row r="16" spans="1:15" ht="13.9" customHeight="1" x14ac:dyDescent="0.3">
      <c r="A16" s="28"/>
      <c r="B16" s="28"/>
      <c r="C16" s="29"/>
    </row>
    <row r="17" spans="1:4" ht="19.5" x14ac:dyDescent="0.3">
      <c r="A17" s="86" t="s">
        <v>82</v>
      </c>
      <c r="B17" s="86"/>
      <c r="C17" s="86"/>
      <c r="D17" s="86"/>
    </row>
    <row r="18" spans="1:4" x14ac:dyDescent="0.25">
      <c r="A18" s="28"/>
      <c r="B18" s="28"/>
      <c r="C18" s="29"/>
    </row>
    <row r="19" spans="1:4" ht="21" x14ac:dyDescent="0.4">
      <c r="A19" s="74" t="s">
        <v>11</v>
      </c>
      <c r="B19" s="74"/>
      <c r="C19" s="85">
        <v>18</v>
      </c>
      <c r="D19" s="85"/>
    </row>
    <row r="20" spans="1:4" ht="21" x14ac:dyDescent="0.4">
      <c r="A20" s="74" t="s">
        <v>1</v>
      </c>
      <c r="B20" s="74"/>
      <c r="C20" s="71">
        <f>IF(C19=6,C1*0.045,IF(C19=9,C1*0.083,IF(C19=12,C1*0.105,IF(C19=18,C1*0.15))))</f>
        <v>300</v>
      </c>
      <c r="D20" s="71"/>
    </row>
    <row r="21" spans="1:4" ht="21" x14ac:dyDescent="0.4">
      <c r="A21" s="74" t="s">
        <v>3</v>
      </c>
      <c r="B21" s="74"/>
      <c r="C21" s="71">
        <f>C1+C20</f>
        <v>2300</v>
      </c>
      <c r="D21" s="71"/>
    </row>
    <row r="22" spans="1:4" ht="21" x14ac:dyDescent="0.4">
      <c r="A22" s="74" t="s">
        <v>2</v>
      </c>
      <c r="B22" s="74"/>
      <c r="C22" s="71">
        <f>IF(C19=6,C21/6,IF(C19=9,C21/9,IF(C19=12,C21/12,IF(C19=18,C21/18))))</f>
        <v>127.77777777777777</v>
      </c>
      <c r="D22" s="71"/>
    </row>
    <row r="24" spans="1:4" ht="15.75" thickBot="1" x14ac:dyDescent="0.3"/>
    <row r="25" spans="1:4" x14ac:dyDescent="0.25">
      <c r="A25" s="62" t="s">
        <v>5</v>
      </c>
      <c r="B25" s="63" t="s">
        <v>4</v>
      </c>
      <c r="C25" s="83" t="s">
        <v>6</v>
      </c>
      <c r="D25" s="84"/>
    </row>
    <row r="26" spans="1:4" x14ac:dyDescent="0.25">
      <c r="A26" s="64">
        <v>1</v>
      </c>
      <c r="B26" s="65" t="str">
        <f>C5</f>
        <v>31.01.2021</v>
      </c>
      <c r="C26" s="79">
        <f t="shared" ref="C26:C31" si="0">$C$22</f>
        <v>127.77777777777777</v>
      </c>
      <c r="D26" s="80"/>
    </row>
    <row r="27" spans="1:4" x14ac:dyDescent="0.25">
      <c r="A27" s="64">
        <f t="shared" ref="A27:A43" si="1">IF(A26&gt;=$C$19,"",A26+1)</f>
        <v>2</v>
      </c>
      <c r="B27" s="66">
        <f>B26+(60-1)</f>
        <v>44286</v>
      </c>
      <c r="C27" s="79">
        <f t="shared" si="0"/>
        <v>127.77777777777777</v>
      </c>
      <c r="D27" s="80"/>
    </row>
    <row r="28" spans="1:4" x14ac:dyDescent="0.25">
      <c r="A28" s="64">
        <f t="shared" si="1"/>
        <v>3</v>
      </c>
      <c r="B28" s="66">
        <f>B27+(60+1)</f>
        <v>44347</v>
      </c>
      <c r="C28" s="79">
        <f t="shared" si="0"/>
        <v>127.77777777777777</v>
      </c>
      <c r="D28" s="80"/>
    </row>
    <row r="29" spans="1:4" x14ac:dyDescent="0.25">
      <c r="A29" s="64">
        <f t="shared" si="1"/>
        <v>4</v>
      </c>
      <c r="B29" s="66">
        <f t="shared" ref="B29:B31" si="2">B28+(60+1)</f>
        <v>44408</v>
      </c>
      <c r="C29" s="79">
        <f t="shared" si="0"/>
        <v>127.77777777777777</v>
      </c>
      <c r="D29" s="80"/>
    </row>
    <row r="30" spans="1:4" x14ac:dyDescent="0.25">
      <c r="A30" s="64">
        <f t="shared" si="1"/>
        <v>5</v>
      </c>
      <c r="B30" s="66">
        <f t="shared" si="2"/>
        <v>44469</v>
      </c>
      <c r="C30" s="79">
        <f t="shared" si="0"/>
        <v>127.77777777777777</v>
      </c>
      <c r="D30" s="80"/>
    </row>
    <row r="31" spans="1:4" x14ac:dyDescent="0.25">
      <c r="A31" s="64">
        <f t="shared" si="1"/>
        <v>6</v>
      </c>
      <c r="B31" s="66">
        <f t="shared" si="2"/>
        <v>44530</v>
      </c>
      <c r="C31" s="79">
        <f t="shared" si="0"/>
        <v>127.77777777777777</v>
      </c>
      <c r="D31" s="80"/>
    </row>
    <row r="32" spans="1:4" x14ac:dyDescent="0.25">
      <c r="A32" s="64">
        <f t="shared" si="1"/>
        <v>7</v>
      </c>
      <c r="B32" s="66">
        <f>IF(A32&lt;&gt;"",B31+(60+2),"")</f>
        <v>44592</v>
      </c>
      <c r="C32" s="79">
        <f t="shared" ref="C32:C43" si="3">IF(A32&lt;&gt;"",$C$22,"")</f>
        <v>127.77777777777777</v>
      </c>
      <c r="D32" s="80"/>
    </row>
    <row r="33" spans="1:4" x14ac:dyDescent="0.25">
      <c r="A33" s="64">
        <f t="shared" si="1"/>
        <v>8</v>
      </c>
      <c r="B33" s="66">
        <f>IF(A33&lt;&gt;"",B32+(60-1),"")</f>
        <v>44651</v>
      </c>
      <c r="C33" s="79">
        <f t="shared" si="3"/>
        <v>127.77777777777777</v>
      </c>
      <c r="D33" s="80"/>
    </row>
    <row r="34" spans="1:4" x14ac:dyDescent="0.25">
      <c r="A34" s="64">
        <f t="shared" si="1"/>
        <v>9</v>
      </c>
      <c r="B34" s="66">
        <f>IF(A34&lt;&gt;"",B33+(60+1),"")</f>
        <v>44712</v>
      </c>
      <c r="C34" s="79">
        <f t="shared" si="3"/>
        <v>127.77777777777777</v>
      </c>
      <c r="D34" s="80"/>
    </row>
    <row r="35" spans="1:4" x14ac:dyDescent="0.25">
      <c r="A35" s="64">
        <f t="shared" si="1"/>
        <v>10</v>
      </c>
      <c r="B35" s="66">
        <f>IF(A35&lt;&gt;"",B34+(60+1),"")</f>
        <v>44773</v>
      </c>
      <c r="C35" s="79">
        <f t="shared" si="3"/>
        <v>127.77777777777777</v>
      </c>
      <c r="D35" s="80"/>
    </row>
    <row r="36" spans="1:4" x14ac:dyDescent="0.25">
      <c r="A36" s="64">
        <f t="shared" si="1"/>
        <v>11</v>
      </c>
      <c r="B36" s="66">
        <f>IF(A36&lt;&gt;"",B35+(60+1),"")</f>
        <v>44834</v>
      </c>
      <c r="C36" s="79">
        <f t="shared" si="3"/>
        <v>127.77777777777777</v>
      </c>
      <c r="D36" s="80"/>
    </row>
    <row r="37" spans="1:4" x14ac:dyDescent="0.25">
      <c r="A37" s="64">
        <f t="shared" si="1"/>
        <v>12</v>
      </c>
      <c r="B37" s="66">
        <f>IF(A37&lt;&gt;"",B36+(60+1),"")</f>
        <v>44895</v>
      </c>
      <c r="C37" s="79">
        <f t="shared" si="3"/>
        <v>127.77777777777777</v>
      </c>
      <c r="D37" s="80"/>
    </row>
    <row r="38" spans="1:4" x14ac:dyDescent="0.25">
      <c r="A38" s="64">
        <f t="shared" si="1"/>
        <v>13</v>
      </c>
      <c r="B38" s="66">
        <f>IF(A38&lt;&gt;"",B37+(60+2),"")</f>
        <v>44957</v>
      </c>
      <c r="C38" s="79">
        <f t="shared" si="3"/>
        <v>127.77777777777777</v>
      </c>
      <c r="D38" s="80"/>
    </row>
    <row r="39" spans="1:4" x14ac:dyDescent="0.25">
      <c r="A39" s="64">
        <f t="shared" si="1"/>
        <v>14</v>
      </c>
      <c r="B39" s="66">
        <f>IF(A39&lt;&gt;"",B38+(60-1),"")</f>
        <v>45016</v>
      </c>
      <c r="C39" s="79">
        <f t="shared" si="3"/>
        <v>127.77777777777777</v>
      </c>
      <c r="D39" s="80"/>
    </row>
    <row r="40" spans="1:4" x14ac:dyDescent="0.25">
      <c r="A40" s="64">
        <f t="shared" si="1"/>
        <v>15</v>
      </c>
      <c r="B40" s="66">
        <f>IF(A40&lt;&gt;"",B39+(60+1),"")</f>
        <v>45077</v>
      </c>
      <c r="C40" s="79">
        <f t="shared" si="3"/>
        <v>127.77777777777777</v>
      </c>
      <c r="D40" s="80"/>
    </row>
    <row r="41" spans="1:4" x14ac:dyDescent="0.25">
      <c r="A41" s="64">
        <f t="shared" si="1"/>
        <v>16</v>
      </c>
      <c r="B41" s="66">
        <f>IF(A41&lt;&gt;"",B40+(60+1),"")</f>
        <v>45138</v>
      </c>
      <c r="C41" s="79">
        <f t="shared" si="3"/>
        <v>127.77777777777777</v>
      </c>
      <c r="D41" s="80"/>
    </row>
    <row r="42" spans="1:4" x14ac:dyDescent="0.25">
      <c r="A42" s="64">
        <f t="shared" si="1"/>
        <v>17</v>
      </c>
      <c r="B42" s="66">
        <f>IF(A42&lt;&gt;"",B41+(60+1),"")</f>
        <v>45199</v>
      </c>
      <c r="C42" s="79">
        <f t="shared" si="3"/>
        <v>127.77777777777777</v>
      </c>
      <c r="D42" s="80"/>
    </row>
    <row r="43" spans="1:4" ht="15.75" thickBot="1" x14ac:dyDescent="0.3">
      <c r="A43" s="67">
        <f t="shared" si="1"/>
        <v>18</v>
      </c>
      <c r="B43" s="68">
        <f>IF(A43&lt;&gt;"",B42+(60+1),"")</f>
        <v>45260</v>
      </c>
      <c r="C43" s="81">
        <f t="shared" si="3"/>
        <v>127.77777777777777</v>
      </c>
      <c r="D43" s="82"/>
    </row>
  </sheetData>
  <sheetProtection algorithmName="SHA-512" hashValue="ycJN0XTAjZQ2sBBKXHM3cGWZ3NLGcxzhm5g+4G+fLg/NUoIKFC5auec9wvFUiXZmzNHilJj117muJmVWQ0AB4Q==" saltValue="1/K4PaZMfL8pAiwCySC/lA==" spinCount="100000" sheet="1" objects="1" scenarios="1"/>
  <mergeCells count="37">
    <mergeCell ref="C31:D31"/>
    <mergeCell ref="C5:D5"/>
    <mergeCell ref="C25:D25"/>
    <mergeCell ref="C19:D19"/>
    <mergeCell ref="A17:D17"/>
    <mergeCell ref="A8:J8"/>
    <mergeCell ref="C26:D26"/>
    <mergeCell ref="C27:D27"/>
    <mergeCell ref="C28:D28"/>
    <mergeCell ref="C29:D29"/>
    <mergeCell ref="C30:D30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39:D39"/>
    <mergeCell ref="C38:D38"/>
    <mergeCell ref="C1:D1"/>
    <mergeCell ref="C20:D20"/>
    <mergeCell ref="C21:D21"/>
    <mergeCell ref="C22:D22"/>
    <mergeCell ref="A1:B1"/>
    <mergeCell ref="A19:B19"/>
    <mergeCell ref="A20:B20"/>
    <mergeCell ref="A21:B21"/>
    <mergeCell ref="A22:B22"/>
    <mergeCell ref="A3:B3"/>
    <mergeCell ref="C3:D3"/>
    <mergeCell ref="A4:B4"/>
    <mergeCell ref="C4:D4"/>
    <mergeCell ref="A5:B5"/>
  </mergeCells>
  <dataValidations count="2">
    <dataValidation type="list" allowBlank="1" showInputMessage="1" showErrorMessage="1" sqref="D3 C3">
      <formula1>"HAYIR,EVET"</formula1>
    </dataValidation>
    <dataValidation type="list" allowBlank="1" showInputMessage="1" showErrorMessage="1" sqref="C19:D19">
      <formula1>$O$1:$O$4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workbookViewId="0">
      <selection activeCell="D6" sqref="D6"/>
    </sheetView>
  </sheetViews>
  <sheetFormatPr defaultRowHeight="15" x14ac:dyDescent="0.25"/>
  <cols>
    <col min="2" max="2" width="17.140625" customWidth="1"/>
    <col min="3" max="3" width="13" customWidth="1"/>
    <col min="4" max="4" width="11.85546875" customWidth="1"/>
    <col min="5" max="5" width="18" customWidth="1"/>
    <col min="6" max="6" width="27.140625" customWidth="1"/>
    <col min="8" max="8" width="28.85546875" customWidth="1"/>
  </cols>
  <sheetData>
    <row r="1" spans="1:8" ht="30" x14ac:dyDescent="0.25">
      <c r="A1" s="19" t="s">
        <v>19</v>
      </c>
      <c r="B1" s="18" t="s">
        <v>17</v>
      </c>
      <c r="C1" s="3" t="s">
        <v>76</v>
      </c>
      <c r="D1" s="20" t="s">
        <v>20</v>
      </c>
      <c r="E1" s="20" t="s">
        <v>77</v>
      </c>
      <c r="F1" s="21" t="s">
        <v>78</v>
      </c>
      <c r="H1" s="1" t="s">
        <v>12</v>
      </c>
    </row>
    <row r="2" spans="1:8" ht="14.45" x14ac:dyDescent="0.3">
      <c r="A2" s="22">
        <v>1</v>
      </c>
      <c r="B2" s="14" t="s">
        <v>72</v>
      </c>
      <c r="C2" s="15">
        <v>2000</v>
      </c>
      <c r="D2" s="8">
        <f>VLOOKUP(B2,YİÜFE_ORANLARI!A:B,2,FALSE)</f>
        <v>7.6999999999999971E-2</v>
      </c>
      <c r="E2" s="9">
        <f>C2*D2*0.1</f>
        <v>15.399999999999995</v>
      </c>
      <c r="F2" s="10">
        <f>C2+E2</f>
        <v>2015.4</v>
      </c>
    </row>
    <row r="3" spans="1:8" x14ac:dyDescent="0.25">
      <c r="A3" s="22">
        <v>2</v>
      </c>
      <c r="B3" s="14" t="s">
        <v>66</v>
      </c>
      <c r="C3" s="15"/>
      <c r="D3" s="8">
        <f>VLOOKUP(B3,YİÜFE_ORANLARI!A:B,2,FALSE)</f>
        <v>3.15E-2</v>
      </c>
      <c r="E3" s="9">
        <f t="shared" ref="E3:E51" si="0">C3*D3*0.1</f>
        <v>0</v>
      </c>
      <c r="F3" s="10">
        <f t="shared" ref="F3:F51" si="1">C3+E3</f>
        <v>0</v>
      </c>
    </row>
    <row r="4" spans="1:8" ht="14.45" x14ac:dyDescent="0.3">
      <c r="A4" s="22">
        <v>3</v>
      </c>
      <c r="B4" s="14" t="s">
        <v>71</v>
      </c>
      <c r="C4" s="15"/>
      <c r="D4" s="8">
        <f>VLOOKUP(B4,YİÜFE_ORANLARI!A:B,2,FALSE)</f>
        <v>3.5000000000000003E-2</v>
      </c>
      <c r="E4" s="9">
        <f t="shared" si="0"/>
        <v>0</v>
      </c>
      <c r="F4" s="10">
        <f t="shared" si="1"/>
        <v>0</v>
      </c>
    </row>
    <row r="5" spans="1:8" ht="14.45" x14ac:dyDescent="0.3">
      <c r="A5" s="22">
        <v>4</v>
      </c>
      <c r="B5" s="14" t="s">
        <v>71</v>
      </c>
      <c r="C5" s="15"/>
      <c r="D5" s="8">
        <f>VLOOKUP(B5,YİÜFE_ORANLARI!A:B,2,FALSE)</f>
        <v>3.5000000000000003E-2</v>
      </c>
      <c r="E5" s="9">
        <f t="shared" si="0"/>
        <v>0</v>
      </c>
      <c r="F5" s="10">
        <f t="shared" si="1"/>
        <v>0</v>
      </c>
    </row>
    <row r="6" spans="1:8" ht="14.45" x14ac:dyDescent="0.3">
      <c r="A6" s="22">
        <v>5</v>
      </c>
      <c r="B6" s="14" t="s">
        <v>71</v>
      </c>
      <c r="C6" s="15"/>
      <c r="D6" s="8">
        <f>VLOOKUP(B6,YİÜFE_ORANLARI!A:B,2,FALSE)</f>
        <v>3.5000000000000003E-2</v>
      </c>
      <c r="E6" s="9">
        <f t="shared" si="0"/>
        <v>0</v>
      </c>
      <c r="F6" s="10">
        <f t="shared" si="1"/>
        <v>0</v>
      </c>
      <c r="H6" t="s">
        <v>81</v>
      </c>
    </row>
    <row r="7" spans="1:8" ht="14.45" x14ac:dyDescent="0.3">
      <c r="A7" s="22">
        <v>6</v>
      </c>
      <c r="B7" s="14" t="s">
        <v>71</v>
      </c>
      <c r="C7" s="15"/>
      <c r="D7" s="8">
        <f>VLOOKUP(B7,YİÜFE_ORANLARI!A:B,2,FALSE)</f>
        <v>3.5000000000000003E-2</v>
      </c>
      <c r="E7" s="9">
        <f t="shared" si="0"/>
        <v>0</v>
      </c>
      <c r="F7" s="10">
        <f t="shared" si="1"/>
        <v>0</v>
      </c>
    </row>
    <row r="8" spans="1:8" ht="14.45" x14ac:dyDescent="0.3">
      <c r="A8" s="22">
        <v>7</v>
      </c>
      <c r="B8" s="14" t="s">
        <v>71</v>
      </c>
      <c r="C8" s="15"/>
      <c r="D8" s="8">
        <f>VLOOKUP(B8,YİÜFE_ORANLARI!A:B,2,FALSE)</f>
        <v>3.5000000000000003E-2</v>
      </c>
      <c r="E8" s="9">
        <f t="shared" si="0"/>
        <v>0</v>
      </c>
      <c r="F8" s="10">
        <f t="shared" si="1"/>
        <v>0</v>
      </c>
    </row>
    <row r="9" spans="1:8" ht="14.45" x14ac:dyDescent="0.3">
      <c r="A9" s="22">
        <v>8</v>
      </c>
      <c r="B9" s="14" t="s">
        <v>71</v>
      </c>
      <c r="C9" s="15"/>
      <c r="D9" s="8">
        <f>VLOOKUP(B9,YİÜFE_ORANLARI!A:B,2,FALSE)</f>
        <v>3.5000000000000003E-2</v>
      </c>
      <c r="E9" s="9">
        <f t="shared" si="0"/>
        <v>0</v>
      </c>
      <c r="F9" s="10">
        <f t="shared" si="1"/>
        <v>0</v>
      </c>
    </row>
    <row r="10" spans="1:8" ht="14.45" x14ac:dyDescent="0.3">
      <c r="A10" s="22">
        <v>9</v>
      </c>
      <c r="B10" s="14" t="s">
        <v>71</v>
      </c>
      <c r="C10" s="15"/>
      <c r="D10" s="8">
        <f>VLOOKUP(B10,YİÜFE_ORANLARI!A:B,2,FALSE)</f>
        <v>3.5000000000000003E-2</v>
      </c>
      <c r="E10" s="9">
        <f t="shared" si="0"/>
        <v>0</v>
      </c>
      <c r="F10" s="10">
        <f t="shared" si="1"/>
        <v>0</v>
      </c>
    </row>
    <row r="11" spans="1:8" ht="14.45" x14ac:dyDescent="0.3">
      <c r="A11" s="22">
        <v>10</v>
      </c>
      <c r="B11" s="14" t="s">
        <v>71</v>
      </c>
      <c r="C11" s="15"/>
      <c r="D11" s="8">
        <f>VLOOKUP(B11,YİÜFE_ORANLARI!A:B,2,FALSE)</f>
        <v>3.5000000000000003E-2</v>
      </c>
      <c r="E11" s="9">
        <f t="shared" si="0"/>
        <v>0</v>
      </c>
      <c r="F11" s="10">
        <f t="shared" si="1"/>
        <v>0</v>
      </c>
    </row>
    <row r="12" spans="1:8" ht="14.45" x14ac:dyDescent="0.3">
      <c r="A12" s="22">
        <v>11</v>
      </c>
      <c r="B12" s="14" t="s">
        <v>71</v>
      </c>
      <c r="C12" s="15"/>
      <c r="D12" s="8">
        <f>VLOOKUP(B12,YİÜFE_ORANLARI!A:B,2,FALSE)</f>
        <v>3.5000000000000003E-2</v>
      </c>
      <c r="E12" s="9">
        <f t="shared" si="0"/>
        <v>0</v>
      </c>
      <c r="F12" s="10">
        <f t="shared" si="1"/>
        <v>0</v>
      </c>
    </row>
    <row r="13" spans="1:8" ht="14.45" x14ac:dyDescent="0.3">
      <c r="A13" s="22">
        <v>12</v>
      </c>
      <c r="B13" s="14" t="s">
        <v>71</v>
      </c>
      <c r="C13" s="15"/>
      <c r="D13" s="8">
        <f>VLOOKUP(B13,YİÜFE_ORANLARI!A:B,2,FALSE)</f>
        <v>3.5000000000000003E-2</v>
      </c>
      <c r="E13" s="9">
        <f t="shared" si="0"/>
        <v>0</v>
      </c>
      <c r="F13" s="10">
        <f t="shared" si="1"/>
        <v>0</v>
      </c>
    </row>
    <row r="14" spans="1:8" ht="14.45" x14ac:dyDescent="0.3">
      <c r="A14" s="22">
        <v>13</v>
      </c>
      <c r="B14" s="14" t="s">
        <v>71</v>
      </c>
      <c r="C14" s="15"/>
      <c r="D14" s="8">
        <f>VLOOKUP(B14,YİÜFE_ORANLARI!A:B,2,FALSE)</f>
        <v>3.5000000000000003E-2</v>
      </c>
      <c r="E14" s="9">
        <f t="shared" si="0"/>
        <v>0</v>
      </c>
      <c r="F14" s="10">
        <f t="shared" si="1"/>
        <v>0</v>
      </c>
    </row>
    <row r="15" spans="1:8" ht="14.45" x14ac:dyDescent="0.3">
      <c r="A15" s="22">
        <v>14</v>
      </c>
      <c r="B15" s="14" t="s">
        <v>71</v>
      </c>
      <c r="C15" s="15"/>
      <c r="D15" s="8">
        <f>VLOOKUP(B15,YİÜFE_ORANLARI!A:B,2,FALSE)</f>
        <v>3.5000000000000003E-2</v>
      </c>
      <c r="E15" s="9">
        <f t="shared" si="0"/>
        <v>0</v>
      </c>
      <c r="F15" s="10">
        <f t="shared" si="1"/>
        <v>0</v>
      </c>
    </row>
    <row r="16" spans="1:8" ht="14.45" x14ac:dyDescent="0.3">
      <c r="A16" s="22">
        <v>15</v>
      </c>
      <c r="B16" s="14" t="s">
        <v>71</v>
      </c>
      <c r="C16" s="15"/>
      <c r="D16" s="8">
        <f>VLOOKUP(B16,YİÜFE_ORANLARI!A:B,2,FALSE)</f>
        <v>3.5000000000000003E-2</v>
      </c>
      <c r="E16" s="9">
        <f t="shared" si="0"/>
        <v>0</v>
      </c>
      <c r="F16" s="10">
        <f t="shared" si="1"/>
        <v>0</v>
      </c>
    </row>
    <row r="17" spans="1:6" ht="14.45" x14ac:dyDescent="0.3">
      <c r="A17" s="22">
        <v>16</v>
      </c>
      <c r="B17" s="14" t="s">
        <v>71</v>
      </c>
      <c r="C17" s="15"/>
      <c r="D17" s="8">
        <f>VLOOKUP(B17,YİÜFE_ORANLARI!A:B,2,FALSE)</f>
        <v>3.5000000000000003E-2</v>
      </c>
      <c r="E17" s="9">
        <f t="shared" si="0"/>
        <v>0</v>
      </c>
      <c r="F17" s="10">
        <f t="shared" si="1"/>
        <v>0</v>
      </c>
    </row>
    <row r="18" spans="1:6" ht="14.45" x14ac:dyDescent="0.3">
      <c r="A18" s="22">
        <v>17</v>
      </c>
      <c r="B18" s="14" t="s">
        <v>71</v>
      </c>
      <c r="C18" s="15"/>
      <c r="D18" s="8">
        <f>VLOOKUP(B18,YİÜFE_ORANLARI!A:B,2,FALSE)</f>
        <v>3.5000000000000003E-2</v>
      </c>
      <c r="E18" s="9">
        <f t="shared" si="0"/>
        <v>0</v>
      </c>
      <c r="F18" s="10">
        <f t="shared" si="1"/>
        <v>0</v>
      </c>
    </row>
    <row r="19" spans="1:6" ht="14.45" x14ac:dyDescent="0.3">
      <c r="A19" s="22">
        <v>18</v>
      </c>
      <c r="B19" s="14" t="s">
        <v>71</v>
      </c>
      <c r="C19" s="15"/>
      <c r="D19" s="8">
        <f>VLOOKUP(B19,YİÜFE_ORANLARI!A:B,2,FALSE)</f>
        <v>3.5000000000000003E-2</v>
      </c>
      <c r="E19" s="9">
        <f t="shared" si="0"/>
        <v>0</v>
      </c>
      <c r="F19" s="10">
        <f t="shared" si="1"/>
        <v>0</v>
      </c>
    </row>
    <row r="20" spans="1:6" ht="14.45" x14ac:dyDescent="0.3">
      <c r="A20" s="22">
        <v>19</v>
      </c>
      <c r="B20" s="14" t="s">
        <v>71</v>
      </c>
      <c r="C20" s="15"/>
      <c r="D20" s="8">
        <f>VLOOKUP(B20,YİÜFE_ORANLARI!A:B,2,FALSE)</f>
        <v>3.5000000000000003E-2</v>
      </c>
      <c r="E20" s="9">
        <f t="shared" si="0"/>
        <v>0</v>
      </c>
      <c r="F20" s="10">
        <f t="shared" si="1"/>
        <v>0</v>
      </c>
    </row>
    <row r="21" spans="1:6" ht="14.45" x14ac:dyDescent="0.3">
      <c r="A21" s="22">
        <v>20</v>
      </c>
      <c r="B21" s="14" t="s">
        <v>71</v>
      </c>
      <c r="C21" s="15"/>
      <c r="D21" s="8">
        <f>VLOOKUP(B21,YİÜFE_ORANLARI!A:B,2,FALSE)</f>
        <v>3.5000000000000003E-2</v>
      </c>
      <c r="E21" s="9">
        <f t="shared" si="0"/>
        <v>0</v>
      </c>
      <c r="F21" s="10">
        <f t="shared" si="1"/>
        <v>0</v>
      </c>
    </row>
    <row r="22" spans="1:6" ht="14.45" x14ac:dyDescent="0.3">
      <c r="A22" s="22">
        <v>21</v>
      </c>
      <c r="B22" s="14" t="s">
        <v>71</v>
      </c>
      <c r="C22" s="15"/>
      <c r="D22" s="8">
        <f>VLOOKUP(B22,YİÜFE_ORANLARI!A:B,2,FALSE)</f>
        <v>3.5000000000000003E-2</v>
      </c>
      <c r="E22" s="9">
        <f t="shared" si="0"/>
        <v>0</v>
      </c>
      <c r="F22" s="10">
        <f t="shared" si="1"/>
        <v>0</v>
      </c>
    </row>
    <row r="23" spans="1:6" ht="14.45" x14ac:dyDescent="0.3">
      <c r="A23" s="22">
        <v>22</v>
      </c>
      <c r="B23" s="14" t="s">
        <v>71</v>
      </c>
      <c r="C23" s="15"/>
      <c r="D23" s="8">
        <f>VLOOKUP(B23,YİÜFE_ORANLARI!A:B,2,FALSE)</f>
        <v>3.5000000000000003E-2</v>
      </c>
      <c r="E23" s="9">
        <f t="shared" si="0"/>
        <v>0</v>
      </c>
      <c r="F23" s="10">
        <f t="shared" si="1"/>
        <v>0</v>
      </c>
    </row>
    <row r="24" spans="1:6" ht="14.45" x14ac:dyDescent="0.3">
      <c r="A24" s="22">
        <v>23</v>
      </c>
      <c r="B24" s="14" t="s">
        <v>71</v>
      </c>
      <c r="C24" s="15"/>
      <c r="D24" s="8">
        <f>VLOOKUP(B24,YİÜFE_ORANLARI!A:B,2,FALSE)</f>
        <v>3.5000000000000003E-2</v>
      </c>
      <c r="E24" s="9">
        <f t="shared" si="0"/>
        <v>0</v>
      </c>
      <c r="F24" s="10">
        <f t="shared" si="1"/>
        <v>0</v>
      </c>
    </row>
    <row r="25" spans="1:6" x14ac:dyDescent="0.25">
      <c r="A25" s="22">
        <v>24</v>
      </c>
      <c r="B25" s="14" t="s">
        <v>71</v>
      </c>
      <c r="C25" s="15"/>
      <c r="D25" s="8">
        <f>VLOOKUP(B25,YİÜFE_ORANLARI!A:B,2,FALSE)</f>
        <v>3.5000000000000003E-2</v>
      </c>
      <c r="E25" s="9">
        <f t="shared" si="0"/>
        <v>0</v>
      </c>
      <c r="F25" s="10">
        <f t="shared" si="1"/>
        <v>0</v>
      </c>
    </row>
    <row r="26" spans="1:6" x14ac:dyDescent="0.25">
      <c r="A26" s="22">
        <v>25</v>
      </c>
      <c r="B26" s="14" t="s">
        <v>71</v>
      </c>
      <c r="C26" s="15"/>
      <c r="D26" s="8">
        <f>VLOOKUP(B26,YİÜFE_ORANLARI!A:B,2,FALSE)</f>
        <v>3.5000000000000003E-2</v>
      </c>
      <c r="E26" s="9">
        <f t="shared" si="0"/>
        <v>0</v>
      </c>
      <c r="F26" s="10">
        <f t="shared" si="1"/>
        <v>0</v>
      </c>
    </row>
    <row r="27" spans="1:6" x14ac:dyDescent="0.25">
      <c r="A27" s="22">
        <v>26</v>
      </c>
      <c r="B27" s="14" t="s">
        <v>71</v>
      </c>
      <c r="C27" s="15"/>
      <c r="D27" s="8">
        <f>VLOOKUP(B27,YİÜFE_ORANLARI!A:B,2,FALSE)</f>
        <v>3.5000000000000003E-2</v>
      </c>
      <c r="E27" s="9">
        <f t="shared" si="0"/>
        <v>0</v>
      </c>
      <c r="F27" s="10">
        <f t="shared" si="1"/>
        <v>0</v>
      </c>
    </row>
    <row r="28" spans="1:6" x14ac:dyDescent="0.25">
      <c r="A28" s="22">
        <v>27</v>
      </c>
      <c r="B28" s="14" t="s">
        <v>71</v>
      </c>
      <c r="C28" s="15"/>
      <c r="D28" s="8">
        <f>VLOOKUP(B28,YİÜFE_ORANLARI!A:B,2,FALSE)</f>
        <v>3.5000000000000003E-2</v>
      </c>
      <c r="E28" s="9">
        <f t="shared" si="0"/>
        <v>0</v>
      </c>
      <c r="F28" s="10">
        <f t="shared" si="1"/>
        <v>0</v>
      </c>
    </row>
    <row r="29" spans="1:6" x14ac:dyDescent="0.25">
      <c r="A29" s="22">
        <v>28</v>
      </c>
      <c r="B29" s="14" t="s">
        <v>71</v>
      </c>
      <c r="C29" s="15"/>
      <c r="D29" s="8">
        <f>VLOOKUP(B29,YİÜFE_ORANLARI!A:B,2,FALSE)</f>
        <v>3.5000000000000003E-2</v>
      </c>
      <c r="E29" s="9">
        <f t="shared" si="0"/>
        <v>0</v>
      </c>
      <c r="F29" s="10">
        <f t="shared" si="1"/>
        <v>0</v>
      </c>
    </row>
    <row r="30" spans="1:6" x14ac:dyDescent="0.25">
      <c r="A30" s="22">
        <v>29</v>
      </c>
      <c r="B30" s="14" t="s">
        <v>71</v>
      </c>
      <c r="C30" s="15"/>
      <c r="D30" s="8">
        <f>VLOOKUP(B30,YİÜFE_ORANLARI!A:B,2,FALSE)</f>
        <v>3.5000000000000003E-2</v>
      </c>
      <c r="E30" s="9">
        <f t="shared" si="0"/>
        <v>0</v>
      </c>
      <c r="F30" s="10">
        <f t="shared" si="1"/>
        <v>0</v>
      </c>
    </row>
    <row r="31" spans="1:6" x14ac:dyDescent="0.25">
      <c r="A31" s="22">
        <v>30</v>
      </c>
      <c r="B31" s="14" t="s">
        <v>71</v>
      </c>
      <c r="C31" s="15"/>
      <c r="D31" s="8">
        <f>VLOOKUP(B31,YİÜFE_ORANLARI!A:B,2,FALSE)</f>
        <v>3.5000000000000003E-2</v>
      </c>
      <c r="E31" s="9">
        <f t="shared" si="0"/>
        <v>0</v>
      </c>
      <c r="F31" s="10">
        <f t="shared" si="1"/>
        <v>0</v>
      </c>
    </row>
    <row r="32" spans="1:6" x14ac:dyDescent="0.25">
      <c r="A32" s="22">
        <v>31</v>
      </c>
      <c r="B32" s="14" t="s">
        <v>71</v>
      </c>
      <c r="C32" s="15"/>
      <c r="D32" s="8">
        <f>VLOOKUP(B32,YİÜFE_ORANLARI!A:B,2,FALSE)</f>
        <v>3.5000000000000003E-2</v>
      </c>
      <c r="E32" s="9">
        <f t="shared" si="0"/>
        <v>0</v>
      </c>
      <c r="F32" s="10">
        <f t="shared" si="1"/>
        <v>0</v>
      </c>
    </row>
    <row r="33" spans="1:6" x14ac:dyDescent="0.25">
      <c r="A33" s="22">
        <v>32</v>
      </c>
      <c r="B33" s="14" t="s">
        <v>71</v>
      </c>
      <c r="C33" s="15"/>
      <c r="D33" s="8">
        <f>VLOOKUP(B33,YİÜFE_ORANLARI!A:B,2,FALSE)</f>
        <v>3.5000000000000003E-2</v>
      </c>
      <c r="E33" s="9">
        <f t="shared" si="0"/>
        <v>0</v>
      </c>
      <c r="F33" s="10">
        <f t="shared" si="1"/>
        <v>0</v>
      </c>
    </row>
    <row r="34" spans="1:6" x14ac:dyDescent="0.25">
      <c r="A34" s="22">
        <v>33</v>
      </c>
      <c r="B34" s="14" t="s">
        <v>71</v>
      </c>
      <c r="C34" s="15"/>
      <c r="D34" s="8">
        <f>VLOOKUP(B34,YİÜFE_ORANLARI!A:B,2,FALSE)</f>
        <v>3.5000000000000003E-2</v>
      </c>
      <c r="E34" s="9">
        <f t="shared" si="0"/>
        <v>0</v>
      </c>
      <c r="F34" s="10">
        <f t="shared" si="1"/>
        <v>0</v>
      </c>
    </row>
    <row r="35" spans="1:6" x14ac:dyDescent="0.25">
      <c r="A35" s="22">
        <v>34</v>
      </c>
      <c r="B35" s="14" t="s">
        <v>71</v>
      </c>
      <c r="C35" s="15"/>
      <c r="D35" s="8">
        <f>VLOOKUP(B35,YİÜFE_ORANLARI!A:B,2,FALSE)</f>
        <v>3.5000000000000003E-2</v>
      </c>
      <c r="E35" s="9">
        <f t="shared" si="0"/>
        <v>0</v>
      </c>
      <c r="F35" s="10">
        <f t="shared" si="1"/>
        <v>0</v>
      </c>
    </row>
    <row r="36" spans="1:6" x14ac:dyDescent="0.25">
      <c r="A36" s="22">
        <v>35</v>
      </c>
      <c r="B36" s="14" t="s">
        <v>71</v>
      </c>
      <c r="C36" s="15"/>
      <c r="D36" s="8">
        <f>VLOOKUP(B36,YİÜFE_ORANLARI!A:B,2,FALSE)</f>
        <v>3.5000000000000003E-2</v>
      </c>
      <c r="E36" s="9">
        <f t="shared" si="0"/>
        <v>0</v>
      </c>
      <c r="F36" s="10">
        <f t="shared" si="1"/>
        <v>0</v>
      </c>
    </row>
    <row r="37" spans="1:6" x14ac:dyDescent="0.25">
      <c r="A37" s="22">
        <v>36</v>
      </c>
      <c r="B37" s="14" t="s">
        <v>71</v>
      </c>
      <c r="C37" s="15"/>
      <c r="D37" s="8">
        <f>VLOOKUP(B37,YİÜFE_ORANLARI!A:B,2,FALSE)</f>
        <v>3.5000000000000003E-2</v>
      </c>
      <c r="E37" s="9">
        <f t="shared" si="0"/>
        <v>0</v>
      </c>
      <c r="F37" s="10">
        <f t="shared" si="1"/>
        <v>0</v>
      </c>
    </row>
    <row r="38" spans="1:6" x14ac:dyDescent="0.25">
      <c r="A38" s="22">
        <v>37</v>
      </c>
      <c r="B38" s="14" t="s">
        <v>71</v>
      </c>
      <c r="C38" s="15"/>
      <c r="D38" s="8">
        <f>VLOOKUP(B38,YİÜFE_ORANLARI!A:B,2,FALSE)</f>
        <v>3.5000000000000003E-2</v>
      </c>
      <c r="E38" s="9">
        <f t="shared" si="0"/>
        <v>0</v>
      </c>
      <c r="F38" s="10">
        <f t="shared" si="1"/>
        <v>0</v>
      </c>
    </row>
    <row r="39" spans="1:6" x14ac:dyDescent="0.25">
      <c r="A39" s="22">
        <v>38</v>
      </c>
      <c r="B39" s="14" t="s">
        <v>71</v>
      </c>
      <c r="C39" s="15"/>
      <c r="D39" s="8">
        <f>VLOOKUP(B39,YİÜFE_ORANLARI!A:B,2,FALSE)</f>
        <v>3.5000000000000003E-2</v>
      </c>
      <c r="E39" s="9">
        <f t="shared" si="0"/>
        <v>0</v>
      </c>
      <c r="F39" s="10">
        <f t="shared" si="1"/>
        <v>0</v>
      </c>
    </row>
    <row r="40" spans="1:6" x14ac:dyDescent="0.25">
      <c r="A40" s="22">
        <v>39</v>
      </c>
      <c r="B40" s="14" t="s">
        <v>71</v>
      </c>
      <c r="C40" s="15"/>
      <c r="D40" s="8">
        <f>VLOOKUP(B40,YİÜFE_ORANLARI!A:B,2,FALSE)</f>
        <v>3.5000000000000003E-2</v>
      </c>
      <c r="E40" s="9">
        <f t="shared" si="0"/>
        <v>0</v>
      </c>
      <c r="F40" s="10">
        <f t="shared" si="1"/>
        <v>0</v>
      </c>
    </row>
    <row r="41" spans="1:6" x14ac:dyDescent="0.25">
      <c r="A41" s="22">
        <v>40</v>
      </c>
      <c r="B41" s="14" t="s">
        <v>71</v>
      </c>
      <c r="C41" s="15"/>
      <c r="D41" s="8">
        <f>VLOOKUP(B41,YİÜFE_ORANLARI!A:B,2,FALSE)</f>
        <v>3.5000000000000003E-2</v>
      </c>
      <c r="E41" s="9">
        <f t="shared" si="0"/>
        <v>0</v>
      </c>
      <c r="F41" s="10">
        <f t="shared" si="1"/>
        <v>0</v>
      </c>
    </row>
    <row r="42" spans="1:6" x14ac:dyDescent="0.25">
      <c r="A42" s="22">
        <v>41</v>
      </c>
      <c r="B42" s="14" t="s">
        <v>71</v>
      </c>
      <c r="C42" s="15"/>
      <c r="D42" s="8">
        <f>VLOOKUP(B42,YİÜFE_ORANLARI!A:B,2,FALSE)</f>
        <v>3.5000000000000003E-2</v>
      </c>
      <c r="E42" s="9">
        <f t="shared" si="0"/>
        <v>0</v>
      </c>
      <c r="F42" s="10">
        <f t="shared" si="1"/>
        <v>0</v>
      </c>
    </row>
    <row r="43" spans="1:6" x14ac:dyDescent="0.25">
      <c r="A43" s="22">
        <v>42</v>
      </c>
      <c r="B43" s="14" t="s">
        <v>71</v>
      </c>
      <c r="C43" s="15"/>
      <c r="D43" s="8">
        <f>VLOOKUP(B43,YİÜFE_ORANLARI!A:B,2,FALSE)</f>
        <v>3.5000000000000003E-2</v>
      </c>
      <c r="E43" s="9">
        <f t="shared" si="0"/>
        <v>0</v>
      </c>
      <c r="F43" s="10">
        <f t="shared" si="1"/>
        <v>0</v>
      </c>
    </row>
    <row r="44" spans="1:6" x14ac:dyDescent="0.25">
      <c r="A44" s="22">
        <v>43</v>
      </c>
      <c r="B44" s="14" t="s">
        <v>71</v>
      </c>
      <c r="C44" s="15"/>
      <c r="D44" s="8">
        <f>VLOOKUP(B44,YİÜFE_ORANLARI!A:B,2,FALSE)</f>
        <v>3.5000000000000003E-2</v>
      </c>
      <c r="E44" s="9">
        <f t="shared" si="0"/>
        <v>0</v>
      </c>
      <c r="F44" s="10">
        <f t="shared" si="1"/>
        <v>0</v>
      </c>
    </row>
    <row r="45" spans="1:6" x14ac:dyDescent="0.25">
      <c r="A45" s="22">
        <v>44</v>
      </c>
      <c r="B45" s="14" t="s">
        <v>71</v>
      </c>
      <c r="C45" s="15"/>
      <c r="D45" s="8">
        <f>VLOOKUP(B45,YİÜFE_ORANLARI!A:B,2,FALSE)</f>
        <v>3.5000000000000003E-2</v>
      </c>
      <c r="E45" s="9">
        <f t="shared" si="0"/>
        <v>0</v>
      </c>
      <c r="F45" s="10">
        <f t="shared" si="1"/>
        <v>0</v>
      </c>
    </row>
    <row r="46" spans="1:6" x14ac:dyDescent="0.25">
      <c r="A46" s="22">
        <v>45</v>
      </c>
      <c r="B46" s="14" t="s">
        <v>71</v>
      </c>
      <c r="C46" s="15"/>
      <c r="D46" s="8">
        <f>VLOOKUP(B46,YİÜFE_ORANLARI!A:B,2,FALSE)</f>
        <v>3.5000000000000003E-2</v>
      </c>
      <c r="E46" s="9">
        <f t="shared" si="0"/>
        <v>0</v>
      </c>
      <c r="F46" s="10">
        <f t="shared" si="1"/>
        <v>0</v>
      </c>
    </row>
    <row r="47" spans="1:6" x14ac:dyDescent="0.25">
      <c r="A47" s="22">
        <v>46</v>
      </c>
      <c r="B47" s="14" t="s">
        <v>71</v>
      </c>
      <c r="C47" s="15"/>
      <c r="D47" s="8">
        <f>VLOOKUP(B47,YİÜFE_ORANLARI!A:B,2,FALSE)</f>
        <v>3.5000000000000003E-2</v>
      </c>
      <c r="E47" s="9">
        <f t="shared" si="0"/>
        <v>0</v>
      </c>
      <c r="F47" s="10">
        <f t="shared" si="1"/>
        <v>0</v>
      </c>
    </row>
    <row r="48" spans="1:6" x14ac:dyDescent="0.25">
      <c r="A48" s="22">
        <v>47</v>
      </c>
      <c r="B48" s="14" t="s">
        <v>71</v>
      </c>
      <c r="C48" s="15"/>
      <c r="D48" s="8">
        <f>VLOOKUP(B48,YİÜFE_ORANLARI!A:B,2,FALSE)</f>
        <v>3.5000000000000003E-2</v>
      </c>
      <c r="E48" s="9">
        <f t="shared" si="0"/>
        <v>0</v>
      </c>
      <c r="F48" s="10">
        <f t="shared" si="1"/>
        <v>0</v>
      </c>
    </row>
    <row r="49" spans="1:6" x14ac:dyDescent="0.25">
      <c r="A49" s="22">
        <v>48</v>
      </c>
      <c r="B49" s="14" t="s">
        <v>71</v>
      </c>
      <c r="C49" s="15"/>
      <c r="D49" s="8">
        <f>VLOOKUP(B49,YİÜFE_ORANLARI!A:B,2,FALSE)</f>
        <v>3.5000000000000003E-2</v>
      </c>
      <c r="E49" s="9">
        <f t="shared" si="0"/>
        <v>0</v>
      </c>
      <c r="F49" s="10">
        <f t="shared" si="1"/>
        <v>0</v>
      </c>
    </row>
    <row r="50" spans="1:6" x14ac:dyDescent="0.25">
      <c r="A50" s="22">
        <v>49</v>
      </c>
      <c r="B50" s="14" t="s">
        <v>71</v>
      </c>
      <c r="C50" s="15"/>
      <c r="D50" s="8">
        <f>VLOOKUP(B50,YİÜFE_ORANLARI!A:B,2,FALSE)</f>
        <v>3.5000000000000003E-2</v>
      </c>
      <c r="E50" s="9">
        <f t="shared" si="0"/>
        <v>0</v>
      </c>
      <c r="F50" s="10">
        <f t="shared" si="1"/>
        <v>0</v>
      </c>
    </row>
    <row r="51" spans="1:6" ht="15.75" thickBot="1" x14ac:dyDescent="0.3">
      <c r="A51" s="23">
        <v>50</v>
      </c>
      <c r="B51" s="16" t="s">
        <v>71</v>
      </c>
      <c r="C51" s="17"/>
      <c r="D51" s="11">
        <f>VLOOKUP(B51,YİÜFE_ORANLARI!A:B,2,FALSE)</f>
        <v>3.5000000000000003E-2</v>
      </c>
      <c r="E51" s="12">
        <f t="shared" si="0"/>
        <v>0</v>
      </c>
      <c r="F51" s="13">
        <f t="shared" si="1"/>
        <v>0</v>
      </c>
    </row>
    <row r="52" spans="1:6" ht="19.5" thickBot="1" x14ac:dyDescent="0.35">
      <c r="B52" s="4" t="s">
        <v>79</v>
      </c>
      <c r="C52" s="5">
        <f>SUM(C2:C51)</f>
        <v>2000</v>
      </c>
      <c r="D52" s="6"/>
      <c r="E52" s="5">
        <f>SUM(E2:E51)</f>
        <v>15.399999999999995</v>
      </c>
      <c r="F52" s="7">
        <f>SUM(F2:F51)</f>
        <v>2015.4</v>
      </c>
    </row>
  </sheetData>
  <sheetProtection algorithmName="SHA-512" hashValue="lj5wpJ/qpL2vAkTeAboTwWdYHUo5rMct6b0nFIhyREnxe2r1E3KXp0IeZF/23UQ97KUjXVpJqdFthqWqTmM5qQ==" saltValue="8fLlJoBdaA97eGUHa+2Fx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YİÜFE_ORANLARI!$A$2:$A$56</xm:f>
          </x14:formula1>
          <xm:sqref>B2:B51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D5" sqref="D5"/>
    </sheetView>
  </sheetViews>
  <sheetFormatPr defaultRowHeight="15" x14ac:dyDescent="0.25"/>
  <cols>
    <col min="1" max="2" width="12.28515625" customWidth="1"/>
  </cols>
  <sheetData>
    <row r="1" spans="1:2" ht="16.5" thickTop="1" thickBot="1" x14ac:dyDescent="0.3">
      <c r="A1" t="s">
        <v>17</v>
      </c>
      <c r="B1" s="24" t="s">
        <v>18</v>
      </c>
    </row>
    <row r="2" spans="1:2" ht="15.6" thickTop="1" thickBot="1" x14ac:dyDescent="0.35">
      <c r="A2" s="2" t="s">
        <v>71</v>
      </c>
      <c r="B2" s="25">
        <v>3.5000000000000003E-2</v>
      </c>
    </row>
    <row r="3" spans="1:2" ht="16.5" thickTop="1" thickBot="1" x14ac:dyDescent="0.3">
      <c r="A3" s="2" t="s">
        <v>66</v>
      </c>
      <c r="B3" s="25">
        <v>3.15E-2</v>
      </c>
    </row>
    <row r="4" spans="1:2" ht="15.6" thickTop="1" thickBot="1" x14ac:dyDescent="0.35">
      <c r="A4" s="2" t="s">
        <v>61</v>
      </c>
      <c r="B4" s="25">
        <v>2.8000000000000004E-2</v>
      </c>
    </row>
    <row r="5" spans="1:2" ht="16.5" thickTop="1" thickBot="1" x14ac:dyDescent="0.3">
      <c r="A5" s="2" t="s">
        <v>56</v>
      </c>
      <c r="B5" s="25">
        <v>2.4500000000000001E-2</v>
      </c>
    </row>
    <row r="6" spans="1:2" ht="15.6" thickTop="1" thickBot="1" x14ac:dyDescent="0.35">
      <c r="A6" s="2" t="s">
        <v>51</v>
      </c>
      <c r="B6" s="25">
        <v>2.1000000000000001E-2</v>
      </c>
    </row>
    <row r="7" spans="1:2" ht="16.5" thickTop="1" thickBot="1" x14ac:dyDescent="0.3">
      <c r="A7" s="2" t="s">
        <v>46</v>
      </c>
      <c r="B7" s="25">
        <v>1.7500000000000002E-2</v>
      </c>
    </row>
    <row r="8" spans="1:2" ht="15.6" thickTop="1" thickBot="1" x14ac:dyDescent="0.35">
      <c r="A8" s="2" t="s">
        <v>41</v>
      </c>
      <c r="B8" s="25">
        <v>1.3999999999999999E-2</v>
      </c>
    </row>
    <row r="9" spans="1:2" ht="15.6" thickTop="1" thickBot="1" x14ac:dyDescent="0.35">
      <c r="A9" s="2" t="s">
        <v>72</v>
      </c>
      <c r="B9" s="25">
        <v>7.6999999999999971E-2</v>
      </c>
    </row>
    <row r="10" spans="1:2" ht="16.5" thickTop="1" thickBot="1" x14ac:dyDescent="0.3">
      <c r="A10" s="2" t="s">
        <v>67</v>
      </c>
      <c r="B10" s="25">
        <v>7.3499999999999968E-2</v>
      </c>
    </row>
    <row r="11" spans="1:2" ht="15.6" thickTop="1" thickBot="1" x14ac:dyDescent="0.35">
      <c r="A11" s="2" t="s">
        <v>62</v>
      </c>
      <c r="B11" s="25">
        <v>6.9999999999999979E-2</v>
      </c>
    </row>
    <row r="12" spans="1:2" ht="16.5" thickTop="1" thickBot="1" x14ac:dyDescent="0.3">
      <c r="A12" s="2" t="s">
        <v>57</v>
      </c>
      <c r="B12" s="25">
        <v>6.6499999999999976E-2</v>
      </c>
    </row>
    <row r="13" spans="1:2" ht="15.6" thickTop="1" thickBot="1" x14ac:dyDescent="0.35">
      <c r="A13" s="2" t="s">
        <v>52</v>
      </c>
      <c r="B13" s="25">
        <v>6.2999999999999987E-2</v>
      </c>
    </row>
    <row r="14" spans="1:2" ht="16.5" thickTop="1" thickBot="1" x14ac:dyDescent="0.3">
      <c r="A14" s="2" t="s">
        <v>47</v>
      </c>
      <c r="B14" s="25">
        <v>5.9499999999999983E-2</v>
      </c>
    </row>
    <row r="15" spans="1:2" ht="15.6" thickTop="1" thickBot="1" x14ac:dyDescent="0.35">
      <c r="A15" s="2" t="s">
        <v>42</v>
      </c>
      <c r="B15" s="25">
        <v>5.5999999999999987E-2</v>
      </c>
    </row>
    <row r="16" spans="1:2" ht="16.5" thickTop="1" thickBot="1" x14ac:dyDescent="0.3">
      <c r="A16" s="2" t="s">
        <v>37</v>
      </c>
      <c r="B16" s="25">
        <v>5.2499999999999991E-2</v>
      </c>
    </row>
    <row r="17" spans="1:2" ht="16.5" thickTop="1" thickBot="1" x14ac:dyDescent="0.3">
      <c r="A17" s="2" t="s">
        <v>33</v>
      </c>
      <c r="B17" s="25">
        <v>4.8999999999999995E-2</v>
      </c>
    </row>
    <row r="18" spans="1:2" ht="16.5" thickTop="1" thickBot="1" x14ac:dyDescent="0.3">
      <c r="A18" s="2" t="s">
        <v>29</v>
      </c>
      <c r="B18" s="25">
        <v>4.5499999999999999E-2</v>
      </c>
    </row>
    <row r="19" spans="1:2" ht="15.6" thickTop="1" thickBot="1" x14ac:dyDescent="0.35">
      <c r="A19" s="2" t="s">
        <v>21</v>
      </c>
      <c r="B19" s="25">
        <v>4.2000000000000003E-2</v>
      </c>
    </row>
    <row r="20" spans="1:2" ht="15.6" thickTop="1" thickBot="1" x14ac:dyDescent="0.35">
      <c r="A20" s="2" t="s">
        <v>25</v>
      </c>
      <c r="B20" s="25">
        <v>3.8500000000000006E-2</v>
      </c>
    </row>
    <row r="21" spans="1:2" ht="15.6" thickTop="1" thickBot="1" x14ac:dyDescent="0.35">
      <c r="A21" s="2" t="s">
        <v>73</v>
      </c>
      <c r="B21" s="25">
        <v>0.11899999999999994</v>
      </c>
    </row>
    <row r="22" spans="1:2" ht="16.5" thickTop="1" thickBot="1" x14ac:dyDescent="0.3">
      <c r="A22" s="2" t="s">
        <v>68</v>
      </c>
      <c r="B22" s="25">
        <v>0.11549999999999994</v>
      </c>
    </row>
    <row r="23" spans="1:2" ht="15.6" thickTop="1" thickBot="1" x14ac:dyDescent="0.35">
      <c r="A23" s="2" t="s">
        <v>63</v>
      </c>
      <c r="B23" s="25">
        <v>0.11199999999999993</v>
      </c>
    </row>
    <row r="24" spans="1:2" ht="16.5" thickTop="1" thickBot="1" x14ac:dyDescent="0.3">
      <c r="A24" s="2" t="s">
        <v>58</v>
      </c>
      <c r="B24" s="25">
        <v>0.10849999999999994</v>
      </c>
    </row>
    <row r="25" spans="1:2" ht="16.5" thickTop="1" thickBot="1" x14ac:dyDescent="0.3">
      <c r="A25" s="2" t="s">
        <v>53</v>
      </c>
      <c r="B25" s="25">
        <v>0.10499999999999994</v>
      </c>
    </row>
    <row r="26" spans="1:2" ht="16.5" thickTop="1" thickBot="1" x14ac:dyDescent="0.3">
      <c r="A26" s="2" t="s">
        <v>48</v>
      </c>
      <c r="B26" s="25">
        <v>0.10149999999999995</v>
      </c>
    </row>
    <row r="27" spans="1:2" ht="16.5" thickTop="1" thickBot="1" x14ac:dyDescent="0.3">
      <c r="A27" s="2" t="s">
        <v>43</v>
      </c>
      <c r="B27" s="25">
        <v>9.7999999999999948E-2</v>
      </c>
    </row>
    <row r="28" spans="1:2" ht="16.5" thickTop="1" thickBot="1" x14ac:dyDescent="0.3">
      <c r="A28" s="2" t="s">
        <v>38</v>
      </c>
      <c r="B28" s="25">
        <v>9.4499999999999959E-2</v>
      </c>
    </row>
    <row r="29" spans="1:2" ht="16.5" thickTop="1" thickBot="1" x14ac:dyDescent="0.3">
      <c r="A29" s="2" t="s">
        <v>34</v>
      </c>
      <c r="B29" s="25">
        <v>9.0999999999999956E-2</v>
      </c>
    </row>
    <row r="30" spans="1:2" ht="16.5" thickTop="1" thickBot="1" x14ac:dyDescent="0.3">
      <c r="A30" s="2" t="s">
        <v>30</v>
      </c>
      <c r="B30" s="25">
        <v>8.7499999999999967E-2</v>
      </c>
    </row>
    <row r="31" spans="1:2" ht="16.5" thickTop="1" thickBot="1" x14ac:dyDescent="0.3">
      <c r="A31" s="2" t="s">
        <v>22</v>
      </c>
      <c r="B31" s="25">
        <v>8.3999999999999964E-2</v>
      </c>
    </row>
    <row r="32" spans="1:2" ht="16.5" thickTop="1" thickBot="1" x14ac:dyDescent="0.3">
      <c r="A32" s="2" t="s">
        <v>26</v>
      </c>
      <c r="B32" s="25">
        <v>8.0499999999999974E-2</v>
      </c>
    </row>
    <row r="33" spans="1:2" ht="16.5" thickTop="1" thickBot="1" x14ac:dyDescent="0.3">
      <c r="A33" s="2" t="s">
        <v>74</v>
      </c>
      <c r="B33" s="25">
        <v>0.16099999999999992</v>
      </c>
    </row>
    <row r="34" spans="1:2" ht="16.5" thickTop="1" thickBot="1" x14ac:dyDescent="0.3">
      <c r="A34" s="2" t="s">
        <v>69</v>
      </c>
      <c r="B34" s="25">
        <v>0.15749999999999989</v>
      </c>
    </row>
    <row r="35" spans="1:2" ht="16.5" thickTop="1" thickBot="1" x14ac:dyDescent="0.3">
      <c r="A35" s="2" t="s">
        <v>64</v>
      </c>
      <c r="B35" s="25">
        <v>0.15399999999999989</v>
      </c>
    </row>
    <row r="36" spans="1:2" ht="16.5" thickTop="1" thickBot="1" x14ac:dyDescent="0.3">
      <c r="A36" s="2" t="s">
        <v>59</v>
      </c>
      <c r="B36" s="25">
        <v>0.15049999999999991</v>
      </c>
    </row>
    <row r="37" spans="1:2" ht="16.5" thickTop="1" thickBot="1" x14ac:dyDescent="0.3">
      <c r="A37" s="2" t="s">
        <v>54</v>
      </c>
      <c r="B37" s="25">
        <v>0.14699999999999991</v>
      </c>
    </row>
    <row r="38" spans="1:2" ht="16.5" thickTop="1" thickBot="1" x14ac:dyDescent="0.3">
      <c r="A38" s="2" t="s">
        <v>49</v>
      </c>
      <c r="B38" s="25">
        <v>0.14349999999999991</v>
      </c>
    </row>
    <row r="39" spans="1:2" ht="16.5" thickTop="1" thickBot="1" x14ac:dyDescent="0.3">
      <c r="A39" s="2" t="s">
        <v>44</v>
      </c>
      <c r="B39" s="25">
        <v>0.1399999999999999</v>
      </c>
    </row>
    <row r="40" spans="1:2" ht="16.5" thickTop="1" thickBot="1" x14ac:dyDescent="0.3">
      <c r="A40" s="2" t="s">
        <v>39</v>
      </c>
      <c r="B40" s="25">
        <v>0.13649999999999993</v>
      </c>
    </row>
    <row r="41" spans="1:2" ht="16.5" thickTop="1" thickBot="1" x14ac:dyDescent="0.3">
      <c r="A41" s="2" t="s">
        <v>35</v>
      </c>
      <c r="B41" s="25">
        <v>0.13299999999999992</v>
      </c>
    </row>
    <row r="42" spans="1:2" ht="16.5" thickTop="1" thickBot="1" x14ac:dyDescent="0.3">
      <c r="A42" s="2" t="s">
        <v>31</v>
      </c>
      <c r="B42" s="25">
        <v>0.12949999999999992</v>
      </c>
    </row>
    <row r="43" spans="1:2" ht="16.5" thickTop="1" thickBot="1" x14ac:dyDescent="0.3">
      <c r="A43" s="2" t="s">
        <v>23</v>
      </c>
      <c r="B43" s="25">
        <v>0.12599999999999992</v>
      </c>
    </row>
    <row r="44" spans="1:2" ht="16.5" thickTop="1" thickBot="1" x14ac:dyDescent="0.3">
      <c r="A44" s="2" t="s">
        <v>27</v>
      </c>
      <c r="B44" s="25">
        <v>0.12249999999999993</v>
      </c>
    </row>
    <row r="45" spans="1:2" ht="16.5" thickTop="1" thickBot="1" x14ac:dyDescent="0.3">
      <c r="A45" s="2" t="s">
        <v>75</v>
      </c>
      <c r="B45" s="25">
        <v>0.21179999999999993</v>
      </c>
    </row>
    <row r="46" spans="1:2" ht="16.5" thickTop="1" thickBot="1" x14ac:dyDescent="0.3">
      <c r="A46" s="2" t="s">
        <v>70</v>
      </c>
      <c r="B46" s="25">
        <v>0.21379999999999991</v>
      </c>
    </row>
    <row r="47" spans="1:2" ht="16.5" thickTop="1" thickBot="1" x14ac:dyDescent="0.3">
      <c r="A47" s="2" t="s">
        <v>65</v>
      </c>
      <c r="B47" s="25">
        <v>0.20979999999999993</v>
      </c>
    </row>
    <row r="48" spans="1:2" ht="16.5" thickTop="1" thickBot="1" x14ac:dyDescent="0.3">
      <c r="A48" s="2" t="s">
        <v>60</v>
      </c>
      <c r="B48" s="25">
        <v>0.20459999999999995</v>
      </c>
    </row>
    <row r="49" spans="1:2" ht="16.5" thickTop="1" thickBot="1" x14ac:dyDescent="0.3">
      <c r="A49" s="2" t="s">
        <v>55</v>
      </c>
      <c r="B49" s="25">
        <v>0.18979999999999994</v>
      </c>
    </row>
    <row r="50" spans="1:2" ht="16.5" thickTop="1" thickBot="1" x14ac:dyDescent="0.3">
      <c r="A50" s="2" t="s">
        <v>50</v>
      </c>
      <c r="B50" s="25">
        <v>0.18569999999999992</v>
      </c>
    </row>
    <row r="51" spans="1:2" ht="16.5" thickTop="1" thickBot="1" x14ac:dyDescent="0.3">
      <c r="A51" s="2" t="s">
        <v>45</v>
      </c>
      <c r="B51" s="25">
        <v>0.18359999999999993</v>
      </c>
    </row>
    <row r="52" spans="1:2" ht="16.5" thickTop="1" thickBot="1" x14ac:dyDescent="0.3">
      <c r="A52" s="2" t="s">
        <v>40</v>
      </c>
      <c r="B52" s="25">
        <v>0.18279999999999993</v>
      </c>
    </row>
    <row r="53" spans="1:2" ht="16.5" thickTop="1" thickBot="1" x14ac:dyDescent="0.3">
      <c r="A53" s="2" t="s">
        <v>36</v>
      </c>
      <c r="B53" s="25">
        <v>0.17989999999999995</v>
      </c>
    </row>
    <row r="54" spans="1:2" ht="16.5" thickTop="1" thickBot="1" x14ac:dyDescent="0.3">
      <c r="A54" s="2" t="s">
        <v>32</v>
      </c>
      <c r="B54" s="25">
        <v>0.17149999999999996</v>
      </c>
    </row>
    <row r="55" spans="1:2" ht="16.5" thickTop="1" thickBot="1" x14ac:dyDescent="0.3">
      <c r="A55" s="2" t="s">
        <v>24</v>
      </c>
      <c r="B55" s="25">
        <v>0.16799999999999993</v>
      </c>
    </row>
    <row r="56" spans="1:2" ht="16.5" thickTop="1" thickBot="1" x14ac:dyDescent="0.3">
      <c r="A56" s="2" t="s">
        <v>28</v>
      </c>
      <c r="B56" s="25">
        <v>0.16449999999999992</v>
      </c>
    </row>
    <row r="57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YAPILANDIRMA_TAKSİTLENDİRME</vt:lpstr>
      <vt:lpstr>YAPILANDIRMA_PEŞİN_ÖDEME</vt:lpstr>
      <vt:lpstr>YİÜFE_ORANLARI</vt:lpstr>
    </vt:vector>
  </TitlesOfParts>
  <Company>TEMEL EGITIM VE STAJ MERKEZI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Casper</cp:lastModifiedBy>
  <dcterms:created xsi:type="dcterms:W3CDTF">2020-11-21T10:11:47Z</dcterms:created>
  <dcterms:modified xsi:type="dcterms:W3CDTF">2020-11-30T05:53:52Z</dcterms:modified>
</cp:coreProperties>
</file>